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AO\Eljárás\2018\Nem ingatlan benchárak\"/>
    </mc:Choice>
  </mc:AlternateContent>
  <bookViews>
    <workbookView xWindow="0" yWindow="1152" windowWidth="23040" windowHeight="9120" activeTab="1"/>
  </bookViews>
  <sheets>
    <sheet name="BENCHMARK 2018" sheetId="12" r:id="rId1"/>
    <sheet name="OPCIONÁLIS Pályaelemek 2018" sheetId="7" r:id="rId2"/>
    <sheet name="Öltözőépítés 2018" sheetId="13" r:id="rId3"/>
    <sheet name="14x26 Műfüves" sheetId="16" r:id="rId4"/>
    <sheet name="22x42 Műfüves" sheetId="17" r:id="rId5"/>
    <sheet name="111x72 Műfüves" sheetId="18" r:id="rId6"/>
    <sheet name="111x72 Élőfüves" sheetId="19" r:id="rId7"/>
    <sheet name="Pályafelújítás" sheetId="20" r:id="rId8"/>
    <sheet name="350lux 68x105m 6 oszlop" sheetId="15" r:id="rId9"/>
    <sheet name="350lux 68x105m 4oszlop" sheetId="21" r:id="rId10"/>
  </sheets>
  <calcPr calcId="152511"/>
</workbook>
</file>

<file path=xl/calcChain.xml><?xml version="1.0" encoding="utf-8"?>
<calcChain xmlns="http://schemas.openxmlformats.org/spreadsheetml/2006/main">
  <c r="J106" i="13" l="1"/>
  <c r="J105" i="13"/>
  <c r="J104" i="13"/>
  <c r="J103" i="13"/>
  <c r="J102" i="13"/>
  <c r="J47" i="13"/>
  <c r="J46" i="13"/>
  <c r="J45" i="13"/>
  <c r="J44" i="13"/>
  <c r="J43" i="13"/>
  <c r="J42" i="13"/>
  <c r="J41" i="13"/>
  <c r="J40" i="13"/>
  <c r="J39" i="13"/>
  <c r="E14" i="12"/>
  <c r="D14" i="12"/>
  <c r="I23" i="16" l="1"/>
  <c r="J23" i="17"/>
  <c r="J23" i="18"/>
  <c r="F36" i="7"/>
  <c r="F17" i="7"/>
  <c r="F8" i="7"/>
  <c r="J8" i="7" s="1"/>
  <c r="F6" i="7"/>
  <c r="E11" i="12"/>
  <c r="D11" i="12"/>
  <c r="D15" i="12"/>
  <c r="E15" i="12"/>
  <c r="K8" i="7" l="1"/>
  <c r="L8" i="7" s="1"/>
  <c r="I36" i="21" l="1"/>
  <c r="H36" i="21"/>
  <c r="J36" i="21" s="1"/>
  <c r="J35" i="21"/>
  <c r="I35" i="21"/>
  <c r="H35" i="21"/>
  <c r="I34" i="21"/>
  <c r="J34" i="21" s="1"/>
  <c r="H34" i="21"/>
  <c r="I33" i="21"/>
  <c r="H33" i="21"/>
  <c r="J33" i="21" s="1"/>
  <c r="I31" i="21"/>
  <c r="H31" i="21"/>
  <c r="J31" i="21" s="1"/>
  <c r="J29" i="21"/>
  <c r="I29" i="21"/>
  <c r="H29" i="21"/>
  <c r="I28" i="21"/>
  <c r="J28" i="21" s="1"/>
  <c r="H28" i="21"/>
  <c r="I27" i="21"/>
  <c r="H27" i="21"/>
  <c r="J27" i="21" s="1"/>
  <c r="I25" i="21"/>
  <c r="H25" i="21"/>
  <c r="J25" i="21" s="1"/>
  <c r="J24" i="21"/>
  <c r="I24" i="21"/>
  <c r="H24" i="21"/>
  <c r="I23" i="21"/>
  <c r="J23" i="21" s="1"/>
  <c r="H23" i="21"/>
  <c r="I21" i="21"/>
  <c r="H21" i="21"/>
  <c r="J21" i="21" s="1"/>
  <c r="I20" i="21"/>
  <c r="H20" i="21"/>
  <c r="J20" i="21" s="1"/>
  <c r="J19" i="21"/>
  <c r="I19" i="21"/>
  <c r="H19" i="21"/>
  <c r="I18" i="21"/>
  <c r="J18" i="21" s="1"/>
  <c r="H18" i="21"/>
  <c r="I16" i="21"/>
  <c r="H16" i="21"/>
  <c r="J16" i="21" s="1"/>
  <c r="I15" i="21"/>
  <c r="H15" i="21"/>
  <c r="J15" i="21" s="1"/>
  <c r="J14" i="21"/>
  <c r="I14" i="21"/>
  <c r="H14" i="21"/>
  <c r="I13" i="21"/>
  <c r="J13" i="21" s="1"/>
  <c r="H13" i="21"/>
  <c r="I11" i="21"/>
  <c r="H11" i="21"/>
  <c r="J11" i="21" s="1"/>
  <c r="I10" i="21"/>
  <c r="H10" i="21"/>
  <c r="J10" i="21" s="1"/>
  <c r="J9" i="21"/>
  <c r="I9" i="21"/>
  <c r="H9" i="21"/>
  <c r="I8" i="21"/>
  <c r="I37" i="21" s="1"/>
  <c r="H8" i="21"/>
  <c r="J8" i="21" l="1"/>
  <c r="J37" i="21" s="1"/>
  <c r="H37" i="21"/>
  <c r="E21" i="12"/>
  <c r="D21" i="12"/>
  <c r="J20" i="18" l="1"/>
  <c r="K20" i="18" s="1"/>
  <c r="L20" i="18" s="1"/>
  <c r="G39" i="20"/>
  <c r="G38" i="20"/>
  <c r="G34" i="20"/>
  <c r="G33" i="20"/>
  <c r="G32" i="20"/>
  <c r="G31" i="20"/>
  <c r="G28" i="20"/>
  <c r="G27" i="20"/>
  <c r="G26" i="20"/>
  <c r="G25" i="20"/>
  <c r="G24" i="20"/>
  <c r="G23" i="20"/>
  <c r="G22" i="20"/>
  <c r="G21" i="20"/>
  <c r="G20" i="20"/>
  <c r="G19" i="20"/>
  <c r="G18" i="20"/>
  <c r="G17" i="20"/>
  <c r="G16" i="20"/>
  <c r="G15" i="20"/>
  <c r="D6" i="20"/>
  <c r="D7" i="20" s="1"/>
  <c r="I5" i="20"/>
  <c r="H5" i="20"/>
  <c r="I22" i="19"/>
  <c r="H22" i="19"/>
  <c r="J21" i="19"/>
  <c r="I21" i="19"/>
  <c r="H21" i="19"/>
  <c r="I19" i="19"/>
  <c r="J19" i="19" s="1"/>
  <c r="H19" i="19"/>
  <c r="I15" i="19"/>
  <c r="H15" i="19"/>
  <c r="D15" i="19"/>
  <c r="D14" i="19"/>
  <c r="H14" i="19" s="1"/>
  <c r="I13" i="19"/>
  <c r="H13" i="19"/>
  <c r="J13" i="19" s="1"/>
  <c r="D13" i="19"/>
  <c r="D12" i="19"/>
  <c r="H12" i="19" s="1"/>
  <c r="I11" i="19"/>
  <c r="H11" i="19"/>
  <c r="J11" i="19" s="1"/>
  <c r="D11" i="19"/>
  <c r="I9" i="19"/>
  <c r="H9" i="19"/>
  <c r="J9" i="19" s="1"/>
  <c r="D9" i="19"/>
  <c r="I8" i="19"/>
  <c r="J8" i="19" s="1"/>
  <c r="H8" i="19"/>
  <c r="D7" i="19"/>
  <c r="I7" i="19" s="1"/>
  <c r="I5" i="19"/>
  <c r="H5" i="19"/>
  <c r="J5" i="19" s="1"/>
  <c r="I22" i="18"/>
  <c r="H22" i="18"/>
  <c r="I21" i="18"/>
  <c r="H21" i="18"/>
  <c r="D19" i="18"/>
  <c r="I19" i="18" s="1"/>
  <c r="D17" i="18"/>
  <c r="I17" i="18" s="1"/>
  <c r="D15" i="18"/>
  <c r="I15" i="18" s="1"/>
  <c r="D13" i="18"/>
  <c r="I13" i="18" s="1"/>
  <c r="I12" i="18"/>
  <c r="H12" i="18"/>
  <c r="J12" i="18" s="1"/>
  <c r="D12" i="18"/>
  <c r="D11" i="18"/>
  <c r="I11" i="18" s="1"/>
  <c r="D9" i="18"/>
  <c r="D14" i="18" s="1"/>
  <c r="I8" i="18"/>
  <c r="H8" i="18"/>
  <c r="I7" i="18"/>
  <c r="D7" i="18"/>
  <c r="D18" i="18" s="1"/>
  <c r="I5" i="18"/>
  <c r="J5" i="18" s="1"/>
  <c r="H5" i="18"/>
  <c r="I22" i="17"/>
  <c r="H22" i="17"/>
  <c r="J22" i="17" s="1"/>
  <c r="J21" i="17"/>
  <c r="K21" i="17" s="1"/>
  <c r="I20" i="17"/>
  <c r="H20" i="17"/>
  <c r="I19" i="17"/>
  <c r="J19" i="17" s="1"/>
  <c r="K19" i="17" s="1"/>
  <c r="H19" i="17"/>
  <c r="D19" i="17"/>
  <c r="H18" i="17"/>
  <c r="D18" i="17"/>
  <c r="I18" i="17" s="1"/>
  <c r="H17" i="17"/>
  <c r="D17" i="17"/>
  <c r="I17" i="17" s="1"/>
  <c r="J17" i="17" s="1"/>
  <c r="H16" i="17"/>
  <c r="D16" i="17"/>
  <c r="I16" i="17" s="1"/>
  <c r="J15" i="17"/>
  <c r="K15" i="17" s="1"/>
  <c r="I15" i="17"/>
  <c r="H15" i="17"/>
  <c r="D14" i="17"/>
  <c r="H14" i="17" s="1"/>
  <c r="I13" i="17"/>
  <c r="D13" i="17"/>
  <c r="H13" i="17" s="1"/>
  <c r="J13" i="17" s="1"/>
  <c r="I12" i="17"/>
  <c r="H12" i="17"/>
  <c r="J12" i="17" s="1"/>
  <c r="I10" i="17"/>
  <c r="J10" i="17" s="1"/>
  <c r="K10" i="17" s="1"/>
  <c r="H10" i="17"/>
  <c r="I9" i="17"/>
  <c r="H9" i="17"/>
  <c r="J9" i="17" s="1"/>
  <c r="H8" i="17"/>
  <c r="D8" i="17"/>
  <c r="I8" i="17" s="1"/>
  <c r="J7" i="17"/>
  <c r="K7" i="17" s="1"/>
  <c r="I7" i="17"/>
  <c r="H7" i="17"/>
  <c r="D6" i="17"/>
  <c r="H6" i="17" s="1"/>
  <c r="I5" i="17"/>
  <c r="H5" i="17"/>
  <c r="H22" i="16"/>
  <c r="I22" i="16" s="1"/>
  <c r="G22" i="16"/>
  <c r="I21" i="16"/>
  <c r="C21" i="16"/>
  <c r="H20" i="16"/>
  <c r="G20" i="16"/>
  <c r="C19" i="16"/>
  <c r="H19" i="16" s="1"/>
  <c r="H18" i="16"/>
  <c r="C18" i="16"/>
  <c r="G18" i="16" s="1"/>
  <c r="C17" i="16"/>
  <c r="H17" i="16" s="1"/>
  <c r="H16" i="16"/>
  <c r="C16" i="16"/>
  <c r="G16" i="16" s="1"/>
  <c r="I16" i="16" s="1"/>
  <c r="H15" i="16"/>
  <c r="G15" i="16"/>
  <c r="H14" i="16"/>
  <c r="G14" i="16"/>
  <c r="C14" i="16"/>
  <c r="C13" i="16"/>
  <c r="H13" i="16" s="1"/>
  <c r="H12" i="16"/>
  <c r="G12" i="16"/>
  <c r="H10" i="16"/>
  <c r="G10" i="16"/>
  <c r="I10" i="16" s="1"/>
  <c r="H9" i="16"/>
  <c r="G9" i="16"/>
  <c r="H8" i="16"/>
  <c r="C8" i="16"/>
  <c r="G8" i="16" s="1"/>
  <c r="H7" i="16"/>
  <c r="G7" i="16"/>
  <c r="I7" i="16" s="1"/>
  <c r="H5" i="16"/>
  <c r="I5" i="16" s="1"/>
  <c r="G5" i="16"/>
  <c r="J22" i="19" l="1"/>
  <c r="K22" i="19" s="1"/>
  <c r="L22" i="19" s="1"/>
  <c r="I12" i="16"/>
  <c r="J20" i="17"/>
  <c r="K20" i="17" s="1"/>
  <c r="L20" i="17" s="1"/>
  <c r="J5" i="17"/>
  <c r="K5" i="17" s="1"/>
  <c r="L5" i="17" s="1"/>
  <c r="J15" i="19"/>
  <c r="J8" i="18"/>
  <c r="I9" i="16"/>
  <c r="D9" i="20"/>
  <c r="D8" i="20"/>
  <c r="J5" i="20"/>
  <c r="K5" i="20" s="1"/>
  <c r="H6" i="20"/>
  <c r="I6" i="20"/>
  <c r="I14" i="16"/>
  <c r="J14" i="16" s="1"/>
  <c r="K14" i="16" s="1"/>
  <c r="I15" i="16"/>
  <c r="I18" i="16"/>
  <c r="J18" i="16" s="1"/>
  <c r="K18" i="16" s="1"/>
  <c r="I20" i="16"/>
  <c r="J20" i="16" s="1"/>
  <c r="K20" i="16" s="1"/>
  <c r="J21" i="18"/>
  <c r="K21" i="18" s="1"/>
  <c r="L21" i="18" s="1"/>
  <c r="J22" i="18"/>
  <c r="K22" i="18" s="1"/>
  <c r="L22" i="18" s="1"/>
  <c r="I8" i="16"/>
  <c r="J8" i="16" s="1"/>
  <c r="K8" i="16" s="1"/>
  <c r="I9" i="20"/>
  <c r="H9" i="20"/>
  <c r="H7" i="20"/>
  <c r="I7" i="20"/>
  <c r="K11" i="19"/>
  <c r="L11" i="19" s="1"/>
  <c r="K13" i="19"/>
  <c r="L13" i="19" s="1"/>
  <c r="K15" i="19"/>
  <c r="L15" i="19" s="1"/>
  <c r="K9" i="19"/>
  <c r="L9" i="19" s="1"/>
  <c r="K5" i="19"/>
  <c r="L5" i="19" s="1"/>
  <c r="L8" i="19"/>
  <c r="K19" i="19"/>
  <c r="L19" i="19"/>
  <c r="D18" i="19"/>
  <c r="K21" i="19"/>
  <c r="L21" i="19" s="1"/>
  <c r="I12" i="19"/>
  <c r="J12" i="19" s="1"/>
  <c r="I14" i="19"/>
  <c r="J14" i="19" s="1"/>
  <c r="D17" i="19"/>
  <c r="D20" i="19"/>
  <c r="H7" i="19"/>
  <c r="J7" i="19" s="1"/>
  <c r="K8" i="19"/>
  <c r="D16" i="19"/>
  <c r="K8" i="18"/>
  <c r="L8" i="18" s="1"/>
  <c r="K5" i="18"/>
  <c r="L5" i="18" s="1"/>
  <c r="K12" i="18"/>
  <c r="L12" i="18" s="1"/>
  <c r="I18" i="18"/>
  <c r="H18" i="18"/>
  <c r="I14" i="18"/>
  <c r="H14" i="18"/>
  <c r="H9" i="18"/>
  <c r="H11" i="18"/>
  <c r="J11" i="18" s="1"/>
  <c r="H13" i="18"/>
  <c r="J13" i="18" s="1"/>
  <c r="H15" i="18"/>
  <c r="J15" i="18" s="1"/>
  <c r="H17" i="18"/>
  <c r="J17" i="18" s="1"/>
  <c r="H19" i="18"/>
  <c r="J19" i="18" s="1"/>
  <c r="H7" i="18"/>
  <c r="J7" i="18" s="1"/>
  <c r="I9" i="18"/>
  <c r="D16" i="18"/>
  <c r="K12" i="17"/>
  <c r="L12" i="17" s="1"/>
  <c r="J16" i="17"/>
  <c r="J18" i="17"/>
  <c r="J8" i="17"/>
  <c r="K13" i="17"/>
  <c r="L13" i="17" s="1"/>
  <c r="K17" i="17"/>
  <c r="L17" i="17"/>
  <c r="L9" i="17"/>
  <c r="K9" i="17"/>
  <c r="K22" i="17"/>
  <c r="L22" i="17" s="1"/>
  <c r="I6" i="17"/>
  <c r="J6" i="17" s="1"/>
  <c r="L7" i="17"/>
  <c r="L10" i="17"/>
  <c r="I14" i="17"/>
  <c r="J14" i="17" s="1"/>
  <c r="L15" i="17"/>
  <c r="L19" i="17"/>
  <c r="L21" i="17"/>
  <c r="D11" i="17"/>
  <c r="K7" i="16"/>
  <c r="J7" i="16"/>
  <c r="J9" i="16"/>
  <c r="K9" i="16" s="1"/>
  <c r="J12" i="16"/>
  <c r="K12" i="16" s="1"/>
  <c r="J16" i="16"/>
  <c r="K16" i="16" s="1"/>
  <c r="J22" i="16"/>
  <c r="K22" i="16" s="1"/>
  <c r="J10" i="16"/>
  <c r="K10" i="16" s="1"/>
  <c r="J15" i="16"/>
  <c r="K15" i="16" s="1"/>
  <c r="J5" i="16"/>
  <c r="K5" i="16" s="1"/>
  <c r="G17" i="16"/>
  <c r="I17" i="16" s="1"/>
  <c r="G19" i="16"/>
  <c r="I19" i="16" s="1"/>
  <c r="J21" i="16"/>
  <c r="K21" i="16" s="1"/>
  <c r="G13" i="16"/>
  <c r="I13" i="16" s="1"/>
  <c r="C6" i="16"/>
  <c r="H8" i="20" l="1"/>
  <c r="L5" i="20"/>
  <c r="J7" i="20"/>
  <c r="K7" i="20" s="1"/>
  <c r="L7" i="20" s="1"/>
  <c r="J6" i="20"/>
  <c r="J14" i="18"/>
  <c r="K14" i="18" s="1"/>
  <c r="L14" i="18" s="1"/>
  <c r="J9" i="20"/>
  <c r="K14" i="19"/>
  <c r="L14" i="19" s="1"/>
  <c r="K12" i="19"/>
  <c r="L12" i="19" s="1"/>
  <c r="I20" i="19"/>
  <c r="H20" i="19"/>
  <c r="H16" i="19"/>
  <c r="J16" i="19" s="1"/>
  <c r="D6" i="19"/>
  <c r="I16" i="19"/>
  <c r="I17" i="19"/>
  <c r="H17" i="19"/>
  <c r="H18" i="19"/>
  <c r="I18" i="19"/>
  <c r="K7" i="19"/>
  <c r="L7" i="19" s="1"/>
  <c r="K15" i="18"/>
  <c r="L15" i="18" s="1"/>
  <c r="L7" i="18"/>
  <c r="K7" i="18"/>
  <c r="K13" i="18"/>
  <c r="L13" i="18" s="1"/>
  <c r="K19" i="18"/>
  <c r="L19" i="18" s="1"/>
  <c r="K11" i="18"/>
  <c r="L11" i="18" s="1"/>
  <c r="I16" i="18"/>
  <c r="H16" i="18"/>
  <c r="J16" i="18" s="1"/>
  <c r="D6" i="18"/>
  <c r="K17" i="18"/>
  <c r="L17" i="18" s="1"/>
  <c r="J9" i="18"/>
  <c r="J18" i="18"/>
  <c r="L6" i="17"/>
  <c r="K6" i="17"/>
  <c r="K16" i="17"/>
  <c r="L16" i="17"/>
  <c r="I11" i="17"/>
  <c r="H11" i="17"/>
  <c r="J11" i="17" s="1"/>
  <c r="K8" i="17"/>
  <c r="L8" i="17" s="1"/>
  <c r="K14" i="17"/>
  <c r="L14" i="17" s="1"/>
  <c r="K18" i="17"/>
  <c r="L18" i="17" s="1"/>
  <c r="C11" i="16"/>
  <c r="H6" i="16"/>
  <c r="G6" i="16"/>
  <c r="I6" i="16" s="1"/>
  <c r="J19" i="16"/>
  <c r="K19" i="16" s="1"/>
  <c r="J13" i="16"/>
  <c r="K13" i="16" s="1"/>
  <c r="J17" i="16"/>
  <c r="K17" i="16" s="1"/>
  <c r="J8" i="20" l="1"/>
  <c r="J17" i="19"/>
  <c r="K8" i="20"/>
  <c r="L8" i="20" s="1"/>
  <c r="K6" i="20"/>
  <c r="L6" i="20" s="1"/>
  <c r="J18" i="19"/>
  <c r="K18" i="19" s="1"/>
  <c r="L18" i="19" s="1"/>
  <c r="K9" i="20"/>
  <c r="L9" i="20" s="1"/>
  <c r="H6" i="19"/>
  <c r="D10" i="19"/>
  <c r="I6" i="19"/>
  <c r="J20" i="19"/>
  <c r="L16" i="19"/>
  <c r="K16" i="19"/>
  <c r="K18" i="18"/>
  <c r="L18" i="18" s="1"/>
  <c r="D10" i="18"/>
  <c r="I6" i="18"/>
  <c r="H6" i="18"/>
  <c r="K9" i="18"/>
  <c r="L9" i="18" s="1"/>
  <c r="K16" i="18"/>
  <c r="L16" i="18"/>
  <c r="K11" i="17"/>
  <c r="L11" i="17" s="1"/>
  <c r="G11" i="16"/>
  <c r="H11" i="16"/>
  <c r="J6" i="16"/>
  <c r="K6" i="16" s="1"/>
  <c r="G8" i="20" l="1"/>
  <c r="I8" i="20"/>
  <c r="K17" i="19"/>
  <c r="L17" i="19" s="1"/>
  <c r="J23" i="19"/>
  <c r="J6" i="19"/>
  <c r="K6" i="19" s="1"/>
  <c r="L6" i="19" s="1"/>
  <c r="J6" i="18"/>
  <c r="I11" i="16"/>
  <c r="K10" i="20"/>
  <c r="L10" i="20" s="1"/>
  <c r="H10" i="19"/>
  <c r="I10" i="19"/>
  <c r="K20" i="19"/>
  <c r="L20" i="19" s="1"/>
  <c r="I10" i="18"/>
  <c r="H10" i="18"/>
  <c r="K23" i="17"/>
  <c r="L23" i="17" s="1"/>
  <c r="J23" i="16" l="1"/>
  <c r="K23" i="16" s="1"/>
  <c r="J11" i="16"/>
  <c r="K11" i="16" s="1"/>
  <c r="J10" i="18"/>
  <c r="L10" i="18" s="1"/>
  <c r="L6" i="18"/>
  <c r="K6" i="18"/>
  <c r="J10" i="19"/>
  <c r="K10" i="18"/>
  <c r="L10" i="19" l="1"/>
  <c r="K10" i="19"/>
  <c r="K23" i="18" l="1"/>
  <c r="L23" i="18" s="1"/>
  <c r="K23" i="19"/>
  <c r="L23" i="19" s="1"/>
  <c r="I37" i="15" l="1"/>
  <c r="H37" i="15"/>
  <c r="I36" i="15"/>
  <c r="H36" i="15"/>
  <c r="J36" i="15" s="1"/>
  <c r="I35" i="15"/>
  <c r="H35" i="15"/>
  <c r="J35" i="15" s="1"/>
  <c r="I34" i="15"/>
  <c r="H34" i="15"/>
  <c r="J34" i="15" s="1"/>
  <c r="I33" i="15"/>
  <c r="J33" i="15" s="1"/>
  <c r="H33" i="15"/>
  <c r="I31" i="15"/>
  <c r="H31" i="15"/>
  <c r="J31" i="15" s="1"/>
  <c r="I29" i="15"/>
  <c r="H29" i="15"/>
  <c r="I28" i="15"/>
  <c r="H28" i="15"/>
  <c r="J28" i="15" s="1"/>
  <c r="I27" i="15"/>
  <c r="H27" i="15"/>
  <c r="I25" i="15"/>
  <c r="H25" i="15"/>
  <c r="J25" i="15" s="1"/>
  <c r="I24" i="15"/>
  <c r="H24" i="15"/>
  <c r="J24" i="15" s="1"/>
  <c r="I23" i="15"/>
  <c r="J23" i="15" s="1"/>
  <c r="H23" i="15"/>
  <c r="I21" i="15"/>
  <c r="H21" i="15"/>
  <c r="I20" i="15"/>
  <c r="H20" i="15"/>
  <c r="I19" i="15"/>
  <c r="H19" i="15"/>
  <c r="J19" i="15" s="1"/>
  <c r="J18" i="15"/>
  <c r="I18" i="15"/>
  <c r="H18" i="15"/>
  <c r="I16" i="15"/>
  <c r="H16" i="15"/>
  <c r="I15" i="15"/>
  <c r="H15" i="15"/>
  <c r="J15" i="15" s="1"/>
  <c r="I14" i="15"/>
  <c r="H14" i="15"/>
  <c r="J14" i="15" s="1"/>
  <c r="I13" i="15"/>
  <c r="H13" i="15"/>
  <c r="J13" i="15" s="1"/>
  <c r="I11" i="15"/>
  <c r="J11" i="15" s="1"/>
  <c r="H11" i="15"/>
  <c r="I10" i="15"/>
  <c r="H10" i="15"/>
  <c r="J10" i="15" s="1"/>
  <c r="I9" i="15"/>
  <c r="H9" i="15"/>
  <c r="I8" i="15"/>
  <c r="H8" i="15"/>
  <c r="H38" i="15" s="1"/>
  <c r="I15" i="7"/>
  <c r="I38" i="15" l="1"/>
  <c r="J16" i="15"/>
  <c r="J37" i="15"/>
  <c r="J8" i="15"/>
  <c r="J21" i="15"/>
  <c r="J9" i="15"/>
  <c r="J20" i="15"/>
  <c r="J27" i="15"/>
  <c r="J29" i="15"/>
  <c r="I17" i="7"/>
  <c r="H17" i="7"/>
  <c r="J38" i="15" l="1"/>
  <c r="K17" i="7"/>
  <c r="L17" i="7" s="1"/>
  <c r="L31" i="7"/>
  <c r="D10" i="12" l="1"/>
  <c r="E10" i="12"/>
  <c r="K21" i="7"/>
  <c r="L21" i="7" s="1"/>
  <c r="K50" i="7"/>
  <c r="L50" i="7" s="1"/>
  <c r="K48" i="7"/>
  <c r="L48" i="7" s="1"/>
  <c r="K27" i="7"/>
  <c r="L27" i="7" s="1"/>
  <c r="K19" i="7"/>
  <c r="L19" i="7" s="1"/>
  <c r="D13" i="12"/>
  <c r="E13" i="12"/>
  <c r="J230" i="13"/>
  <c r="J229" i="13"/>
  <c r="J228" i="13"/>
  <c r="J227" i="13"/>
  <c r="J226" i="13"/>
  <c r="J225" i="13"/>
  <c r="J224" i="13"/>
  <c r="J223" i="13"/>
  <c r="J222" i="13"/>
  <c r="J221" i="13"/>
  <c r="J220" i="13"/>
  <c r="J219" i="13"/>
  <c r="J218" i="13"/>
  <c r="J217" i="13"/>
  <c r="J216" i="13"/>
  <c r="J215" i="13"/>
  <c r="J211" i="13"/>
  <c r="J210" i="13"/>
  <c r="J208" i="13"/>
  <c r="J206" i="13"/>
  <c r="J205" i="13"/>
  <c r="J204" i="13"/>
  <c r="J203" i="13"/>
  <c r="J202" i="13"/>
  <c r="J197" i="13"/>
  <c r="J195" i="13"/>
  <c r="J194" i="13"/>
  <c r="J192" i="13"/>
  <c r="J191" i="13"/>
  <c r="J190" i="13"/>
  <c r="J185" i="13"/>
  <c r="J184" i="13"/>
  <c r="J183" i="13"/>
  <c r="J182" i="13"/>
  <c r="J180" i="13"/>
  <c r="J179" i="13"/>
  <c r="J178" i="13"/>
  <c r="J176" i="13"/>
  <c r="J174" i="13"/>
  <c r="J173" i="13"/>
  <c r="J167" i="13"/>
  <c r="J166" i="13"/>
  <c r="J165" i="13"/>
  <c r="J160" i="13"/>
  <c r="J159" i="13"/>
  <c r="J158" i="13"/>
  <c r="J156" i="13"/>
  <c r="J155" i="13"/>
  <c r="J152" i="13"/>
  <c r="J150" i="13"/>
  <c r="J149" i="13"/>
  <c r="J148" i="13"/>
  <c r="J146" i="13"/>
  <c r="J145" i="13"/>
  <c r="J144" i="13"/>
  <c r="J138" i="13"/>
  <c r="J136" i="13"/>
  <c r="J132" i="13"/>
  <c r="J131" i="13"/>
  <c r="J129" i="13"/>
  <c r="J126" i="13"/>
  <c r="J125" i="13"/>
  <c r="J123" i="13"/>
  <c r="J120" i="13"/>
  <c r="J119" i="13"/>
  <c r="J116" i="13"/>
  <c r="J115" i="13"/>
  <c r="J114" i="13"/>
  <c r="J113" i="13"/>
  <c r="J112" i="13"/>
  <c r="J109" i="13"/>
  <c r="J101" i="13"/>
  <c r="J100" i="13"/>
  <c r="J96" i="13"/>
  <c r="J94" i="13"/>
  <c r="J89" i="13"/>
  <c r="J88" i="13"/>
  <c r="J87" i="13"/>
  <c r="J86" i="13"/>
  <c r="J82" i="13"/>
  <c r="J81" i="13"/>
  <c r="J77" i="13"/>
  <c r="J76" i="13"/>
  <c r="J75" i="13"/>
  <c r="J74" i="13"/>
  <c r="J72" i="13"/>
  <c r="J71" i="13"/>
  <c r="J70" i="13"/>
  <c r="J69" i="13"/>
  <c r="J68" i="13"/>
  <c r="J67" i="13"/>
  <c r="J66" i="13"/>
  <c r="J65" i="13"/>
  <c r="J64" i="13"/>
  <c r="J62" i="13"/>
  <c r="J61" i="13"/>
  <c r="J60" i="13"/>
  <c r="J59" i="13"/>
  <c r="J58" i="13"/>
  <c r="J57" i="13"/>
  <c r="J56" i="13"/>
  <c r="J55" i="13"/>
  <c r="J52" i="13"/>
  <c r="J51" i="13"/>
  <c r="J38" i="13"/>
  <c r="J37" i="13"/>
  <c r="J36" i="13"/>
  <c r="J34" i="13"/>
  <c r="J33" i="13"/>
  <c r="J32" i="13"/>
  <c r="J29" i="13"/>
  <c r="J28" i="13"/>
  <c r="J26" i="13"/>
  <c r="J25" i="13"/>
  <c r="J23" i="13"/>
  <c r="J22" i="13"/>
  <c r="J21" i="13"/>
  <c r="J20" i="13"/>
  <c r="J18" i="13"/>
  <c r="J15" i="13"/>
  <c r="J13" i="13"/>
  <c r="J10" i="13"/>
  <c r="J9" i="13"/>
  <c r="J8" i="13"/>
  <c r="J10" i="7"/>
  <c r="K10" i="7" s="1"/>
  <c r="J6" i="7"/>
  <c r="L30" i="7"/>
  <c r="L29" i="7"/>
  <c r="J32" i="7"/>
  <c r="L32" i="7" s="1"/>
  <c r="J30" i="7"/>
  <c r="J29" i="7"/>
  <c r="E25" i="12"/>
  <c r="D25" i="12"/>
  <c r="E24" i="12"/>
  <c r="D24" i="12"/>
  <c r="E23" i="12"/>
  <c r="D23" i="12"/>
  <c r="E22" i="12"/>
  <c r="D22" i="12"/>
  <c r="E20" i="12"/>
  <c r="D20" i="12"/>
  <c r="E19" i="12"/>
  <c r="D19" i="12"/>
  <c r="E12" i="12"/>
  <c r="D12" i="12"/>
  <c r="E9" i="12"/>
  <c r="D9" i="12"/>
  <c r="E8" i="12"/>
  <c r="D8" i="12"/>
  <c r="E7" i="12"/>
  <c r="D7" i="12"/>
  <c r="E6" i="12"/>
  <c r="D6" i="12"/>
  <c r="E5" i="12"/>
  <c r="D5" i="12"/>
  <c r="H15" i="7"/>
  <c r="J15" i="7" s="1"/>
  <c r="K6" i="7" l="1"/>
  <c r="L6" i="7" s="1"/>
  <c r="K15" i="7"/>
  <c r="L15" i="7" s="1"/>
  <c r="L10" i="7"/>
</calcChain>
</file>

<file path=xl/sharedStrings.xml><?xml version="1.0" encoding="utf-8"?>
<sst xmlns="http://schemas.openxmlformats.org/spreadsheetml/2006/main" count="1179" uniqueCount="543">
  <si>
    <t>sorszám</t>
  </si>
  <si>
    <t>Tétel szövege</t>
  </si>
  <si>
    <t>Mennyiség,           egység</t>
  </si>
  <si>
    <t>Anyag</t>
  </si>
  <si>
    <t>Díj</t>
  </si>
  <si>
    <t>Anyag összes</t>
  </si>
  <si>
    <t>Díj összes</t>
  </si>
  <si>
    <t>Nettó összes</t>
  </si>
  <si>
    <t>ÁFA (27%)</t>
  </si>
  <si>
    <t>Bruttó összes</t>
  </si>
  <si>
    <t>garn.</t>
  </si>
  <si>
    <t>m3</t>
  </si>
  <si>
    <t>m2</t>
  </si>
  <si>
    <t>fm.</t>
  </si>
  <si>
    <t xml:space="preserve">VIACOLOR burkolat készítése a pálya körül, 6 cm vastag térkő burkolattal kialakítva, 4 cm vastag 0-0,8 mm ágyazó homok, 10 cm vastag 0-20 mm zúzottkő ágyazat,10 cm vastag fagyálló folyami homokos kavicsréteg. </t>
  </si>
  <si>
    <t>Szegélykövek készítése a VIACOLOR járda körül, 100 cm hosszú (100*5*20 cm) elemekből, betongerendába rakva.</t>
  </si>
  <si>
    <t>fő</t>
  </si>
  <si>
    <t>Fix foci pályapalánk 1,1m magas, időjárás álló 18 mm vastag fehér színű rétegelt lemezből, tüzihorganyzott oszlopokkal, lebetonozva (beton anyagár és díj együtt)</t>
  </si>
  <si>
    <t>Élőfüves pályafelületet körülvevő területen földkitermelés gépi és kézi munkával, átlag 30 cm mélységig, oldalvonalak mentén 1,5 méter, alapvonalak mögött 2 méter szélességű, VIACOLOR burkolat készítéséhez, helyszíni deponálással.</t>
  </si>
  <si>
    <t>Könnyűszerkezetes lelátó, tüzihorganyzott acélszerkezetből, műanyag ülésekkel, fa palló járófelülettel, összeszerelve, alapozás és fedés nélkül Ft/férőhely</t>
  </si>
  <si>
    <t>ÁFA</t>
  </si>
  <si>
    <t>nettó</t>
  </si>
  <si>
    <t>bruttó</t>
  </si>
  <si>
    <t xml:space="preserve">ÉLŐFÜVES NAGYPÁLYA LÉTESÍTÉSE 68x105m (111x72m) 7992 m2, (1A, 2, 3, 4B), </t>
  </si>
  <si>
    <t>Ft</t>
  </si>
  <si>
    <t>MŰFÜVES PÁLYA 12x24  (14x26=364m2) (1B, 2, 3, 5)</t>
  </si>
  <si>
    <t>MŰFÜVES PÁLYA 20x40  (22x42=924m2) (1B, 2, 3, 5)</t>
  </si>
  <si>
    <t>MŰFÜVES NAGYPÁLYA 105X68 (111x72=7992 m2) (1A, 2, 3, 5)</t>
  </si>
  <si>
    <t>ÖLTÖZŐÉPÍTÉS (tégla építésű, Ft/nettó m2)</t>
  </si>
  <si>
    <t>Ft/ nettó m2</t>
  </si>
  <si>
    <t>MEGJEGYZÉS</t>
  </si>
  <si>
    <t>(1A)</t>
  </si>
  <si>
    <t>Viacolor járda nélkül</t>
  </si>
  <si>
    <t>(1B)</t>
  </si>
  <si>
    <t>Viacolor járdával</t>
  </si>
  <si>
    <t>(2)</t>
  </si>
  <si>
    <t>Világítás, palánk és rugalmas alátét nélküli kivitelezést figyelembe véve, kitermelt föld helyszíni deponálásával</t>
  </si>
  <si>
    <t>(3)</t>
  </si>
  <si>
    <t>Drénrendszerrel</t>
  </si>
  <si>
    <t>(4A)</t>
  </si>
  <si>
    <t>Automata öntözőrendszer nélkül</t>
  </si>
  <si>
    <t>(4B)</t>
  </si>
  <si>
    <t>Automata öntözőrendszerrel</t>
  </si>
  <si>
    <t>(5)</t>
  </si>
  <si>
    <t>Színezett gumigranulátummal</t>
  </si>
  <si>
    <t>Ft/fm</t>
  </si>
  <si>
    <t>Ft/férőhely</t>
  </si>
  <si>
    <t>Fix foci pályapalánk 1,1m magas, időjárás álló 18 mm vastag fehér színű rétegelt lemezből, tüzihorganyzott oszlopokkal, lebetonozva.</t>
  </si>
  <si>
    <t>5 m magas hálórendszer, min. 4 mm vtg. tüzihorganyzott zártszelvény oszlopokkal</t>
  </si>
  <si>
    <t>LABDAFOGÓ HÁLÓ (6)</t>
  </si>
  <si>
    <t>(6)</t>
  </si>
  <si>
    <t>(7)</t>
  </si>
  <si>
    <t>KÖNNYŰSZERKEZETES LELÁTÓ (7)</t>
  </si>
  <si>
    <t>PALÁNK (9)</t>
  </si>
  <si>
    <t>(9)</t>
  </si>
  <si>
    <t>Egység</t>
  </si>
  <si>
    <t>ÉLŐFÜVES NAGYPÁLYA CSAK FŰCSERE (1A, 2,  4A)</t>
  </si>
  <si>
    <t>Labdafogó háló 5 m magas, UV álló műanyagból 13x13 cm lyukosztással, min. 4mm falvastagságú tüzihorganyzott zártszelvény oszlopokkal,  alapvonal mögött lebetonozva (beton anyagár és díj együtt)</t>
  </si>
  <si>
    <t>1a</t>
  </si>
  <si>
    <t>7m hosszúságú, fedett kispad kialakítása, ülőpaddal</t>
  </si>
  <si>
    <t>db</t>
  </si>
  <si>
    <t>2a</t>
  </si>
  <si>
    <t>m</t>
  </si>
  <si>
    <t>7m hosszúságú, fedett kispad kialakítása, ülőpaddal-plexi</t>
  </si>
  <si>
    <t>5m hosszúságú, fedett kispad kialakítása, ülőpaddal- plexi</t>
  </si>
  <si>
    <t>3m hosszúságú, fedett kispad kialakítása, ülőpaddal- plexi</t>
  </si>
  <si>
    <t>MLSZ Infrastruktúra Szabályzatának megfelelő legalább 
1,8 m magas, szilárd anyagból készült külső kerítés az
 elfogadható, (tekercses drótkerítés nem)</t>
  </si>
  <si>
    <t>2b</t>
  </si>
  <si>
    <t>2c</t>
  </si>
  <si>
    <t>5b</t>
  </si>
  <si>
    <t>MLSZ Infrastruktúra Szabályzatának megfelelő legalább 
1,2 m magas korlát. A játéktér oldalvonalától legalább 3 m-re, a kapuk mögött 5 m távolságra, megszakítás nélkül, összefüggő kerítés (korlát) max 400m hosszban
Hosszvaratos horganyzott 2"-os acél cső D30 beton alap.</t>
  </si>
  <si>
    <t>A</t>
  </si>
  <si>
    <t>B</t>
  </si>
  <si>
    <t>C</t>
  </si>
  <si>
    <t>I. FÖLDMUNKÁK</t>
  </si>
  <si>
    <t>Munkaárok, munkagödör készítése</t>
  </si>
  <si>
    <t>Tartalmazza: kitűzéssel, munkaterület lehatárolását, a földfejtést max. 2,0 m mélységig I-IV t.o.-ban, helyszíni deponálást, közművesített területen a közművek biztonságba helyezését, gépi földkiemelésnél a kiegészítő kézi földmunkát, altalaj tömörítést</t>
  </si>
  <si>
    <t>*</t>
  </si>
  <si>
    <t>Munkaárok kiemelés kézzel, közművesített területen</t>
  </si>
  <si>
    <t>Földkiemelés géppel munkaárokból, közmű nélküli területen</t>
  </si>
  <si>
    <t>Földkiemelés géppel munkagödörből, közmű nélküli területen</t>
  </si>
  <si>
    <t>Befejező földmunkák</t>
  </si>
  <si>
    <t>Kitermelésből felhasznált földből</t>
  </si>
  <si>
    <t>Feltöltések szemcsés anyagból</t>
  </si>
  <si>
    <t>Tartalmazza: altalaj tömörítését, feltöltési anyag (homok, h.kavics) beszerzését (tételben 15-20 km-ről), réteges terítést és tömörítést, melléképítményekkel, szabványokban előírt mérésekkel, vizsgálatokkal</t>
  </si>
  <si>
    <t>Állványozás</t>
  </si>
  <si>
    <t>Homlokzati csőállvány állítása, 2 KN/m2 terhelhetőségig, 6 m munkapadló magasságig</t>
  </si>
  <si>
    <t>Zsaluzás</t>
  </si>
  <si>
    <t>Táblás síklemez födém zsaluzat készítése</t>
  </si>
  <si>
    <t>Pillérzsaluzat</t>
  </si>
  <si>
    <t>Koszorú zsaluzat</t>
  </si>
  <si>
    <t>Gerenda zsaluzat</t>
  </si>
  <si>
    <t>Beton sáv-, talp-, lemez- vagy gerendaalap, C 20/25 XC1-32-F3 üzemi keverésű betonból</t>
  </si>
  <si>
    <t>Monolit vasbeton fal, oszlop, lemez készítése C20/25-XC1, XC2(H)-16 F3 (betonacél szerelés nélkül)</t>
  </si>
  <si>
    <t>Betonacél szerelések</t>
  </si>
  <si>
    <t>Betonacélok</t>
  </si>
  <si>
    <t>8 mm, /B60.50/, BST 500</t>
  </si>
  <si>
    <t>t</t>
  </si>
  <si>
    <t>10-12 mm, /B60.50/, BST 500</t>
  </si>
  <si>
    <t>14-32 mm, /B60.50/, BST 500</t>
  </si>
  <si>
    <t>Hegesztett acélhálók</t>
  </si>
  <si>
    <t>5 mm/150x150 mm (5,1x2,15 m táblaméret)</t>
  </si>
  <si>
    <t>tábla</t>
  </si>
  <si>
    <t>6 mm/150x150 mm (5,1x2,15 m táblaméret)</t>
  </si>
  <si>
    <t>10 mm/150x150 mm (5,1x2,15 m táblaméret)</t>
  </si>
  <si>
    <t>III. FALAZATOK, KŐMŰVES SZERKEZETEK</t>
  </si>
  <si>
    <t>Pincefalazatok</t>
  </si>
  <si>
    <t>ZS 25 elemből 25 cm</t>
  </si>
  <si>
    <t>ZS 30 elemből 30 cm</t>
  </si>
  <si>
    <t>Teherhordó és kitöltő falazatok</t>
  </si>
  <si>
    <t>POROTHERM 30 N+F 30 cm hagyományos falazóhabarccsal</t>
  </si>
  <si>
    <t>POROTHERM 38 HS 38 cm</t>
  </si>
  <si>
    <t>kisméretű, tömör tégla 38 cm</t>
  </si>
  <si>
    <t>YTONG P2-0,5 NF+GT 25 cm</t>
  </si>
  <si>
    <t>YTONG P2-0,5 NF+GT 30 cm</t>
  </si>
  <si>
    <t>YTONG P2-0,5 NF+GT 37,5 cm</t>
  </si>
  <si>
    <t>Könnyűbeton falazóelem 25 cm</t>
  </si>
  <si>
    <t>Könnyűbeton falazóelem 30 cm</t>
  </si>
  <si>
    <t>Belső falazatok</t>
  </si>
  <si>
    <t>POROTHERM 10 N+F 10 cm</t>
  </si>
  <si>
    <t>POROTHERM 12 N+F 12 cm</t>
  </si>
  <si>
    <t>kisméretű, tömör tégla 12 cm</t>
  </si>
  <si>
    <t>B 30 blokktégla 17 cm</t>
  </si>
  <si>
    <t>POROTHERM 20 N+F 20 cm</t>
  </si>
  <si>
    <t>YTONG  PVE 10 cm</t>
  </si>
  <si>
    <t>YTONG  PVE+NF 10 cm</t>
  </si>
  <si>
    <t>YTONG  PVE 15 cm</t>
  </si>
  <si>
    <t>YTONG  PVE+NF 15 cm</t>
  </si>
  <si>
    <t>Áthidaló gerendák</t>
  </si>
  <si>
    <t>Porotherm A-12 nyílásáthidaló, 100 cm hosszú</t>
  </si>
  <si>
    <t>Porotherm A-12 nyílásáthidaló, 200 cm hosszú</t>
  </si>
  <si>
    <t>Porotherm elemmagas nyílásáthidaló, 100 cm hosszú</t>
  </si>
  <si>
    <t>Porotherm elemmagas nyílásáthidaló, 200 cm hosszú</t>
  </si>
  <si>
    <t>Szerelt válaszfalak</t>
  </si>
  <si>
    <t>Tartalmazza: vázszerkezet készítését 62,5 cm tengelytávolsággal, dübelezéssel, kétoldali burkolást 12,5 mm vtg. gipszkarton lapokkal, min. 5 cm vtg. ásványgyapot hőszigeteléssel, fugázást, falcsatlakozások kialakítását, ideiglenes melléképítményeket, méréseket, vizsgálatokat</t>
  </si>
  <si>
    <t>Gipszkarton lapokkal, falvastagság 100 mm</t>
  </si>
  <si>
    <t>Gipszkarton lapokkal, falvastagság 125 mm</t>
  </si>
  <si>
    <t>Aljzatbetonok</t>
  </si>
  <si>
    <t>Tartalmazza: keverék bedolgozást, tömörítést, utókezelést, felület simítást, tech. fólia terítést, melléképítményeket, szabványokban előírt méréseket, vizsgálatokat</t>
  </si>
  <si>
    <t>6 cm vastagságig C6/16-10/16/FN keverékből</t>
  </si>
  <si>
    <t>6 cm vastagság felett C6/16-8/16/FN keverékből</t>
  </si>
  <si>
    <t>5 cm vtg. esztrich betonból</t>
  </si>
  <si>
    <t>IV. VAKOLATOK, HOMLOKZATBEVONATOK</t>
  </si>
  <si>
    <t>Belső vakolatok</t>
  </si>
  <si>
    <t>Tartalmazza: a külső/belső vakolást a felület előkészítésével, járulékos munkákkal együtt készre készítve</t>
  </si>
  <si>
    <t>Hagyományos mész-cement vakolatok</t>
  </si>
  <si>
    <t>Mészhabarcs vakolat 1,5 cm vtg.</t>
  </si>
  <si>
    <t>Hagyományos kész-vakolatrendszer</t>
  </si>
  <si>
    <t>Alap- és simítóvakolat kézi felhordással 1cm vtg.-ban</t>
  </si>
  <si>
    <t>Homlokzatvakolatok és bevonatok</t>
  </si>
  <si>
    <t>Dryvit rendszerű hőszigetelő rendszerek</t>
  </si>
  <si>
    <t>Polisztirol lapos hőszigetelő rendszer, 8 cm vtg. hőszigetelő lemezzel</t>
  </si>
  <si>
    <t>Polisztirol lapos hőszigetelő rendszer, 10 cm vtg. hőszigetelő lemezzel</t>
  </si>
  <si>
    <t>V. ÁLMENYEZETEK</t>
  </si>
  <si>
    <t>Tartalmazza: bemérést, tartószerkezet szerelését horganyzott profilokból, sima él-kiképzésű álmennyezeti lapok elhelyezését kazettás kivitelben, vágási hulladékkal, falcsatlakozások, falszegélyek kialakításával, max. 3m magasságig szerelve</t>
  </si>
  <si>
    <t>Gipszkarton lemezből, egyrétegű, 12,5 mm vtg. lapokból</t>
  </si>
  <si>
    <t>normál építőlemezből</t>
  </si>
  <si>
    <t>tűzvédelmi építőlemezből</t>
  </si>
  <si>
    <t>impregnált építőlemezből</t>
  </si>
  <si>
    <t>tűzgátló, impregnált építőlemezből</t>
  </si>
  <si>
    <t>alupanel (100mm széles, 0,5mm vtg, fehér)</t>
  </si>
  <si>
    <t>VI. BURKOLATOK</t>
  </si>
  <si>
    <t>Aljzatkiegyenlítés</t>
  </si>
  <si>
    <t>felületelőkészítő alapozó, tapadóhíd</t>
  </si>
  <si>
    <t>átlagosan 3 mm önterülő aljzatkiegyenlítő, padlóburkolatok alá</t>
  </si>
  <si>
    <r>
      <t xml:space="preserve">Hidegburkolatok </t>
    </r>
    <r>
      <rPr>
        <sz val="11"/>
        <rFont val="Calibri"/>
        <family val="2"/>
        <charset val="238"/>
      </rPr>
      <t xml:space="preserve">lábazattal, fugázással, </t>
    </r>
  </si>
  <si>
    <t>Greslapból PEI-IV, V (lap: 3400Ft/m2)</t>
  </si>
  <si>
    <t>Sima fehér csempelapokból (lap: 2000 Ft/m2)</t>
  </si>
  <si>
    <t xml:space="preserve">Greslapokból </t>
  </si>
  <si>
    <t>Parketta burkolatok</t>
  </si>
  <si>
    <t>Közepes kopásállóságú laminált parketta (7 mm-es) (parketta:2200 Ft/m2)</t>
  </si>
  <si>
    <t>PVC  padlóburkolatok</t>
  </si>
  <si>
    <t>PVC padlóburkolat, 3 mm vtg. (PVC anyagár: 1500Ft/m2)</t>
  </si>
  <si>
    <t>Stopliálló PVC padlóburkolat (PVC anyagár: 3500 Ft/m2)</t>
  </si>
  <si>
    <t>VII. BÁDOGOZÁSI MUNKÁK</t>
  </si>
  <si>
    <t>Függőeresz csatornák tartozékokkal</t>
  </si>
  <si>
    <t>Félkör szelvényű, horganylemezből  33-40 cm között</t>
  </si>
  <si>
    <t>Lefolyócsatornák</t>
  </si>
  <si>
    <t>Kör szelvényű, horganylemezből, 33 cm kit. sz.</t>
  </si>
  <si>
    <t>VIII. ASZTALOSSZERKEZETEK</t>
  </si>
  <si>
    <t>Homlokzati nyílászárók</t>
  </si>
  <si>
    <t>Tartalmazza: hőszigetelő üvegezésű (min. 1,4 W/m2K), ROTO típusú vasalattal, eloxált kilinccsel, soroló léccel, alapszínre felületkezelve, járulékos munkákkal.</t>
  </si>
  <si>
    <t>Fa tok és szárnyszerkezetű ablakok</t>
  </si>
  <si>
    <t>Bukó-nyíló 0,5 m2 alatt</t>
  </si>
  <si>
    <t>Bukó-nyíló 0,51-2,0 m2 között</t>
  </si>
  <si>
    <t>Bukó-nyíló 2,0 m2 felett</t>
  </si>
  <si>
    <t>ablak 0,5 m2 alatt</t>
  </si>
  <si>
    <t>ablak 0,51-2,0 m2 között</t>
  </si>
  <si>
    <t>ablak 2,0 m2 felett</t>
  </si>
  <si>
    <t>Biztonsági bejárati ajtók</t>
  </si>
  <si>
    <t>Beltéri ajtók</t>
  </si>
  <si>
    <t>Utólag szerelhető, papírrács betét felépítésű tokos ajtó</t>
  </si>
  <si>
    <t>Laminált tokos és ajtólapos, cseresznye színű 90/210 cm</t>
  </si>
  <si>
    <t>Tele kivitelű egyszárnyú ajtó lakköntött fatokkal és ajtólappal 75/210 cm</t>
  </si>
  <si>
    <t>Farostlemez borítású, telelapos, 12-es pallótokos ajtó zárral, kilincsgarnitúrával (festhető)</t>
  </si>
  <si>
    <t>75/210 cm</t>
  </si>
  <si>
    <t>90/210 cm</t>
  </si>
  <si>
    <t>100/210 cm</t>
  </si>
  <si>
    <t>IX. LAKATOSSZERKEZETEK</t>
  </si>
  <si>
    <t>Tartalmazza: az acél nyílászáró szerkezetek elhelyezését a tokkerettel, a kapcsolódó kiegészítő kőműves munkákkal, vasalatokkal, zárszerkezetet kilinccsel</t>
  </si>
  <si>
    <t>Ajtók, ablakok</t>
  </si>
  <si>
    <t>Hőhíd mentes, hőszigetelő üvegezésű alu ablak, nyíló szárnnyal</t>
  </si>
  <si>
    <t>Beltéri acél ajtó, befoglaló tokkal, 15 cm falvastagsággal, telelapos, natúr felülettel 90/210 cm</t>
  </si>
  <si>
    <t>Beltéri acél ajtó, befoglaló tokkal, 15 cm falvastagsággal, telelapos, színes porszórt felülettel 90/210 cm</t>
  </si>
  <si>
    <t>X. FELÜLETKÉPZÉSEK</t>
  </si>
  <si>
    <t>Tapétázás, festés, mázolás</t>
  </si>
  <si>
    <t>Tartalmazza: a falfelület  előkészítését egyszeri felületsimítással, csiszolással, a festést két rétegben készítve, fehér ill. alapszínben</t>
  </si>
  <si>
    <t>Falfelület előkészítése</t>
  </si>
  <si>
    <t>Gipszes simítás</t>
  </si>
  <si>
    <t>egyszeri felületsimítással, csiszolással</t>
  </si>
  <si>
    <t>Műanyag kötésű simítóanyag</t>
  </si>
  <si>
    <t>Falfestések</t>
  </si>
  <si>
    <t>Műanyag diszperziós falfestés (2-szer)</t>
  </si>
  <si>
    <t>Tapétázások</t>
  </si>
  <si>
    <t>Üvegszövet bevonati rendszerrel (Waltex 3000 üvegfátyol)</t>
  </si>
  <si>
    <t xml:space="preserve"> előkészített felületre való ragasztását, kétszeri fehér diszperzit festéssel</t>
  </si>
  <si>
    <t>Üvegszövet bevonati rendszerrel (Waltex 4500 üvegszövet)</t>
  </si>
  <si>
    <t>Üvegszövet bevonati rendszerrel (Tassoglass üvegfátyol)</t>
  </si>
  <si>
    <t>Mázolási munkák</t>
  </si>
  <si>
    <t>Falfelületek előkészítése: simító tapaszolás</t>
  </si>
  <si>
    <t xml:space="preserve"> alap-, fedő és zománcréteggel</t>
  </si>
  <si>
    <t>Fa nyílászárók alap-, fedő-, zománcfestése</t>
  </si>
  <si>
    <t>Külső fafelületek lazúrozása két rétegben</t>
  </si>
  <si>
    <t>Csővezetékek alap-, fedő-, zománcfestése</t>
  </si>
  <si>
    <t>XI. HŐ-, HANG- ÉS VÍZSZIGETELÉSEK</t>
  </si>
  <si>
    <t>Hő- és hangszigetelések</t>
  </si>
  <si>
    <t>Magastetők, tetőtér beépítések hőszigetelése kőzetgyapot lemezzel</t>
  </si>
  <si>
    <t>ROCKWOOL Deltarock éklemez /szarufák között/ 100-150 mm</t>
  </si>
  <si>
    <t>ROCKWOOL MULTIROCK PLUS 50 mm</t>
  </si>
  <si>
    <t>ROCKWOOL DACHROCK 2x100 mm</t>
  </si>
  <si>
    <t>Magastetők, tetőtér beépítések hőszigetelése üveggyapot lemezzel</t>
  </si>
  <si>
    <t>ISOVER Uniroll, THERWOOLIN Therwoo-Roll 100-200 mm</t>
  </si>
  <si>
    <t>URSA Glasswool MTF 100 mm</t>
  </si>
  <si>
    <t>Lapostetők hőszigetelése polisztirol lemezzel</t>
  </si>
  <si>
    <t>Nikecell (EPS) 150 100 mm</t>
  </si>
  <si>
    <t>Víz elleni szigetelések</t>
  </si>
  <si>
    <t>Tartalmazza: a felület előkészítő munkákat és a szigetelőréteg rögzítését</t>
  </si>
  <si>
    <t>Csapadékvíz elleni szigetelés</t>
  </si>
  <si>
    <t>Ragasztható lemezszigetelés - bitumenes fedéllemezzel 1 rétegben</t>
  </si>
  <si>
    <t>Ragasztható lemezszigetelés - Bituthen műa. szig. lemezzel 1 rétegben</t>
  </si>
  <si>
    <t>Párazáró lemez - üvegfátyol hordozóréteggel</t>
  </si>
  <si>
    <t>Hegeszthető bitumenes lemezszigetelés - 2 rétegben (GV4+GV4,5)</t>
  </si>
  <si>
    <t>Lepelszigetelés EPDM 1,2 mm ragasztott rögzítéssel</t>
  </si>
  <si>
    <t>Üzemi, -használati víz elleni szigetelés</t>
  </si>
  <si>
    <t>Kent szigetelés, víznyomásnak nem kitett helyzetű,  kerámia vagy GRES lapburkolat alatti padlószigetelés ill. falszigetelés bevonatszigeteléssel, két rétegben, MAPEI MAPEGUM WPS szigetelőhabarcs, normál MAPEBAND hajlaterősítő szalag elhelyezésével (tartalmazza az alapozó PRIMER G árát is)</t>
  </si>
  <si>
    <t>Talajnedvesség elleni szigetelés</t>
  </si>
  <si>
    <t>Kellősítés hideg bitumen mázzal, bitumenes lemez szigetelés aljzata</t>
  </si>
  <si>
    <t>4 mm vtg. Poliészterfátyol hordozórétegű,  SBS modifikált  bitumenes vastaglemez 1 rétegben</t>
  </si>
  <si>
    <t>BONTÁSI MUNKÁK</t>
  </si>
  <si>
    <t>Tartalmazza: a  bontáshoz szükséges építési segédszerkezeteket, a szerkezet bontását, a törmelék továbbmozgatását, konténeres elszállítást 15-20 km-ig, lerakóhelyi díjat, belső anyagmozgatást</t>
  </si>
  <si>
    <t>Teherhordó és kitöltő falazat bontása, téglafalazat</t>
  </si>
  <si>
    <t>Teherhordó és kitöltő falazat bontása, falazóblokk</t>
  </si>
  <si>
    <t>Téglaszerkezetű pillérek, kémények, oszlopok</t>
  </si>
  <si>
    <t>Válaszfalak bontása kis- és nagyméretű téglából</t>
  </si>
  <si>
    <t>Válaszfalak bontása blokk- és válaszfaltéglából</t>
  </si>
  <si>
    <t>Ácsszerkezet bontása lécezéssel, deszkázattal</t>
  </si>
  <si>
    <t>Tetőfedések bontása tartozékokkal, bádogos szerkezetekkel</t>
  </si>
  <si>
    <t>Vakolatok leverése oldalfalról, vagy homlokzatról</t>
  </si>
  <si>
    <t>Padlóburkolatok (kő, kerámia) bontása</t>
  </si>
  <si>
    <t>Falburkolatok bontása</t>
  </si>
  <si>
    <t>Parkettaburkolat bontása</t>
  </si>
  <si>
    <t>Aljzatbeton bontása 10 cm-ig</t>
  </si>
  <si>
    <t>Beton-, vasbeton szerkezetek bontása</t>
  </si>
  <si>
    <t>Faszerkezetű ajtó, ablak, kapu</t>
  </si>
  <si>
    <t>Fémszerkezetű ajtó, ablak, kapu</t>
  </si>
  <si>
    <t>Festék eltávolítása fémfelületről</t>
  </si>
  <si>
    <t>A+D
nettó</t>
  </si>
  <si>
    <t>A+D
bruttó</t>
  </si>
  <si>
    <t>menny.
egység</t>
  </si>
  <si>
    <t>Díj 
összes</t>
  </si>
  <si>
    <t>MLSZ Infrastruktúra Szabályzatának megfelelő játékoskijárat</t>
  </si>
  <si>
    <t>2d</t>
  </si>
  <si>
    <t>ÖLTÖZŐFELÚJÍTÁS (tégla építésű, Ft/nettó m2)</t>
  </si>
  <si>
    <t>1b</t>
  </si>
  <si>
    <t>1c</t>
  </si>
  <si>
    <t>BIZTONSÁGI BERUHÁZÁS</t>
  </si>
  <si>
    <t>4a</t>
  </si>
  <si>
    <t>4b</t>
  </si>
  <si>
    <t>4c</t>
  </si>
  <si>
    <t>4d</t>
  </si>
  <si>
    <t>5a</t>
  </si>
  <si>
    <t>6a</t>
  </si>
  <si>
    <t>6b</t>
  </si>
  <si>
    <t>6c</t>
  </si>
  <si>
    <t>7a</t>
  </si>
  <si>
    <t>7b</t>
  </si>
  <si>
    <t>FUNKCIONALITÁS
JÁTÉKTÉR, PÁLYABERENDEZÉS</t>
  </si>
  <si>
    <t>8a</t>
  </si>
  <si>
    <t>NÉZŐTÉR, KÉNYELEM, 
KISZOLGÁLÓ LÉTESÍTMÉNYEK FEJLESZTÉSE</t>
  </si>
  <si>
    <t>IDEIGLENES LÉTESÍTMÉNYEK</t>
  </si>
  <si>
    <t>D</t>
  </si>
  <si>
    <t>7c</t>
  </si>
  <si>
    <t>E</t>
  </si>
  <si>
    <t>KARBANTARTÁS</t>
  </si>
  <si>
    <t>pálya</t>
  </si>
  <si>
    <t>egyedi</t>
  </si>
  <si>
    <t>(8a)</t>
  </si>
  <si>
    <t>(8b)</t>
  </si>
  <si>
    <t>EDZÉSSZINTŰ VILÁGÍTÁS 105x68 m NAGYPÁLYÁRA (8a)</t>
  </si>
  <si>
    <t>EDZÉSSZINTŰ VILÁGÍTÁS 20x40 m KISPÁLYÁRA (8b)</t>
  </si>
  <si>
    <t>EDZÉSSZINTŰ VILÁGÍTÁS GRUND MÉRETŰ PÁLYÁRA (8b)</t>
  </si>
  <si>
    <t>Épített lelátó létesítése, lefedéssel, vagy lefedés nélkül</t>
  </si>
  <si>
    <t>Eredménykijelző
(egyedi specifikáció szerint eltérhet)</t>
  </si>
  <si>
    <t>Hangosítás
(egyedi specifikáció szerint eltérhet)</t>
  </si>
  <si>
    <t>Pályakarbantartó gépek, kiegészítők
(műfüves, vagy füves pályához kistraktor, adapterekkel)</t>
  </si>
  <si>
    <t>Pályafűtés kiépítése, méretezés szerint szükséges teljesítménnyel, tervekkel, beüzemelve, földmunka és pályafelület kialakításának költségei nélkül. 
A pályafűtés benchára a 111x72m  labdarúgó pálya esetén elektromos rendszerre vonatkozik, hálózatfejlesztés nélkül. NBI, NBIIA MLSZ Infrastrukturaszabályzatának megfelelően.
(A különböző pályafűtési rendszereket a pontos, részletes műszaki tartalom alapján helyszínenként egyedileg kell vizsgálni.
Az egyéb változatokat az energiaigényvizsgálat alapján megalapozott költségvetés, és a megtérülési mutatók igazolása alapján, garanciaidőszak megadásával együtt lehet vizsgálni, összehasonlítani. )</t>
  </si>
  <si>
    <r>
      <t xml:space="preserve">Földkiemelés dúcolás nélkül, </t>
    </r>
    <r>
      <rPr>
        <sz val="11"/>
        <rFont val="Calibri"/>
        <family val="2"/>
        <charset val="238"/>
      </rPr>
      <t>száraz munkaárokból, munkagödörből</t>
    </r>
  </si>
  <si>
    <r>
      <t xml:space="preserve">Föld visszatöltés </t>
    </r>
    <r>
      <rPr>
        <sz val="11"/>
        <rFont val="Calibri"/>
        <family val="2"/>
        <charset val="238"/>
      </rPr>
      <t>réteges terítéssel és tömörítéssel</t>
    </r>
  </si>
  <si>
    <r>
      <t xml:space="preserve">Beton, vasbeton szerkezetek, </t>
    </r>
    <r>
      <rPr>
        <sz val="11"/>
        <rFont val="Calibri"/>
        <family val="2"/>
        <charset val="238"/>
      </rPr>
      <t>tartalmazza: betonkeverék bedolgozást szivattyús vagy darus technológiával, tömörítéssel, utókezeléssel, ideiglenes melléképítményekkel, szabványokban előírt mérésekkel, vizsgálatokkal</t>
    </r>
  </si>
  <si>
    <r>
      <t xml:space="preserve">Beton, vasbeton szerkezetek, </t>
    </r>
    <r>
      <rPr>
        <sz val="11"/>
        <rFont val="Calibri"/>
        <family val="2"/>
        <charset val="238"/>
      </rPr>
      <t>tartalmazza: betonkeverék bedolgozást szivattyús vagy darus technológiával, tömörítéssel, utókezeléssel, ideiglenes melléképítményekkel, szabványokban előírt mérésekkel, vizsgálatokkal, geodéziai mérést, zsaluzást, szerelőbeton készítését, melléképítményeket</t>
    </r>
  </si>
  <si>
    <r>
      <t xml:space="preserve">Zsaluelemek </t>
    </r>
    <r>
      <rPr>
        <sz val="11"/>
        <rFont val="Calibri"/>
        <family val="2"/>
        <charset val="238"/>
      </rPr>
      <t>(beton kiöntéssel, betonacéllal)</t>
    </r>
  </si>
  <si>
    <r>
      <t xml:space="preserve">Válaszfal egyszeres tartóváz, </t>
    </r>
    <r>
      <rPr>
        <u/>
        <sz val="11"/>
        <rFont val="Calibri"/>
        <family val="2"/>
        <charset val="238"/>
      </rPr>
      <t>kétrétegű borítással</t>
    </r>
  </si>
  <si>
    <r>
      <rPr>
        <b/>
        <sz val="11"/>
        <rFont val="Calibri"/>
        <family val="2"/>
        <charset val="238"/>
      </rPr>
      <t>Vasalt aljzat</t>
    </r>
    <r>
      <rPr>
        <sz val="11"/>
        <rFont val="Calibri"/>
        <family val="2"/>
        <charset val="238"/>
      </rPr>
      <t xml:space="preserve"> készítése hegesztett acélhálóval</t>
    </r>
  </si>
  <si>
    <r>
      <t xml:space="preserve">Tartalmazza: a rendszer komplett kivitelezését: </t>
    </r>
    <r>
      <rPr>
        <u/>
        <sz val="11"/>
        <rFont val="Calibri"/>
        <family val="2"/>
        <charset val="238"/>
      </rPr>
      <t>hőszigetelő lemez ragasztott/dübeles felerősítéssel, dryvit hálóval, alapozó réteggel, vékonyvakolattal</t>
    </r>
    <r>
      <rPr>
        <sz val="11"/>
        <rFont val="Calibri"/>
        <family val="2"/>
        <charset val="238"/>
      </rPr>
      <t>, homlokzati állvány nélkül</t>
    </r>
  </si>
  <si>
    <r>
      <rPr>
        <b/>
        <sz val="11"/>
        <rFont val="Calibri"/>
        <family val="2"/>
        <charset val="238"/>
      </rPr>
      <t>Ásványi rostlapokból</t>
    </r>
    <r>
      <rPr>
        <sz val="11"/>
        <rFont val="Calibri"/>
        <family val="2"/>
        <charset val="238"/>
      </rPr>
      <t>, 15 mm lapvastagságú elemekből</t>
    </r>
  </si>
  <si>
    <r>
      <rPr>
        <b/>
        <sz val="11"/>
        <rFont val="Calibri"/>
        <family val="2"/>
        <charset val="238"/>
      </rPr>
      <t>Padlóburkolatok</t>
    </r>
    <r>
      <rPr>
        <sz val="11"/>
        <rFont val="Calibri"/>
        <family val="2"/>
        <charset val="238"/>
      </rPr>
      <t>, ragasztott kivitelben</t>
    </r>
  </si>
  <si>
    <r>
      <rPr>
        <b/>
        <sz val="11"/>
        <rFont val="Calibri"/>
        <family val="2"/>
        <charset val="238"/>
      </rPr>
      <t>Falburkolatok</t>
    </r>
    <r>
      <rPr>
        <sz val="11"/>
        <rFont val="Calibri"/>
        <family val="2"/>
        <charset val="238"/>
      </rPr>
      <t>, ragasztott kivitelben</t>
    </r>
  </si>
  <si>
    <r>
      <t xml:space="preserve">Melegburkolatok, </t>
    </r>
    <r>
      <rPr>
        <sz val="11"/>
        <rFont val="Calibri"/>
        <family val="2"/>
        <charset val="238"/>
      </rPr>
      <t>melegpadló burkolatok, hagyományos parketta csiszolással, háromszori lakkozással, készparketták párazáró fólia és léghang-gátló polifoam fólia terítéssel, PVC burkolatok illesztési hézagok hegesztésével, valamennyi burkolat a burkolattal megegyező falszegélyezéssel</t>
    </r>
  </si>
  <si>
    <r>
      <t xml:space="preserve">Műanyag ablakok, erkélyajtók </t>
    </r>
    <r>
      <rPr>
        <sz val="11"/>
        <rFont val="Calibri"/>
        <family val="2"/>
        <charset val="238"/>
      </rPr>
      <t>tartozékkal, belső párkánnyal, fokozott hőszigetelésű üvegezéssel, szereléssel, bukó-nyíló kivitelben</t>
    </r>
  </si>
  <si>
    <r>
      <rPr>
        <b/>
        <sz val="11"/>
        <rFont val="Calibri"/>
        <family val="2"/>
        <charset val="238"/>
      </rPr>
      <t>Acélozott rácsszerkezetű</t>
    </r>
    <r>
      <rPr>
        <sz val="11"/>
        <rFont val="Calibri"/>
        <family val="2"/>
        <charset val="238"/>
      </rPr>
      <t>, hő- és hangszigetelt, kétoldali lapborítású biztonsági ajtó, teljes körű mechanikai védelemmel, nagy látószögű kitekintővel, szerelvényekkel, fóliázott borítással helyszínen készre szerelve 100/210 cm</t>
    </r>
  </si>
  <si>
    <t>Színezett gumigranulátummal, a szőnyeg bontásával, elszállításával, új elhelyezésével, 
vízelvezetés, kiegyenlítőréteg javításával</t>
  </si>
  <si>
    <t>7d</t>
  </si>
  <si>
    <t>(10)</t>
  </si>
  <si>
    <t>MŰFÜVES NAGYPÁLYA 105X68 (111x72=7992 m2) (10)</t>
  </si>
  <si>
    <t>Infrastruktura szabályzatnak megfelelő könnyűszerkezetes lefedés (meglévő, vagy külön tételként új építésű) lelátóhoz.
Tüzihorganyzott, porszórt, mázolt acélszerkezetből, összeszerelve, alapozással és könnyűszerkezetes, táblás fedéssel, járófelület kialakításával, ülések elhelyezésével.</t>
  </si>
  <si>
    <t>2e</t>
  </si>
  <si>
    <t>2f</t>
  </si>
  <si>
    <t>Centerpálya világítás, 30-40 m oszlopokkal (4 db), vagy lelátó lefedés szerkezetéhez rögzítve. Földmunkával, kábelfektetéssel, (NBI; A-C kategória stadion követelményszint) 1200 - 1400 lux (NK 1400 lux) megvilágítási szint, tartószerkezettervekkel, érintésvédelmi, fénymérési jegyzőkönyvekkel.</t>
  </si>
  <si>
    <t>Centerpálya világítás, 24-40 m oszlopokkal (4-6 db), vagy lelátó lefedés szerkezetéhez rögzítve. Földmunkával, kábelfektetéssel, (NBII, NBIII, D-F kategória stadion követelményszint) 900 (meglévő 660) lux megvilágítási szint, tartószerkezettervekkel, érintésvédelmi, fénymérési jegyzőkönyvekkel.</t>
  </si>
  <si>
    <t>Költségvetés</t>
  </si>
  <si>
    <t>adatok forintban.</t>
  </si>
  <si>
    <t>Szükséges áram mennyisége: 3*160 A</t>
  </si>
  <si>
    <t>Emelt helyi versenyszintű világítás fémhalogén fényforrással szerelt lámpatestekkel (Eátl&gt;350lux)</t>
  </si>
  <si>
    <t>Megnevezés</t>
  </si>
  <si>
    <t>mennyi-ség</t>
  </si>
  <si>
    <t>mennyi-ségi egység</t>
  </si>
  <si>
    <t>Anyag nettó egységár</t>
  </si>
  <si>
    <t>Díj nettó egységár</t>
  </si>
  <si>
    <t>Anyag nettó összesen</t>
  </si>
  <si>
    <t>Díj nettó összesen</t>
  </si>
  <si>
    <t>Nettó összesen</t>
  </si>
  <si>
    <t>Föld munkák</t>
  </si>
  <si>
    <t>Földkiemelés, elszállítással, 20 km deponálással</t>
  </si>
  <si>
    <r>
      <t>m</t>
    </r>
    <r>
      <rPr>
        <vertAlign val="superscript"/>
        <sz val="8"/>
        <rFont val="Arial"/>
        <family val="2"/>
        <charset val="238"/>
      </rPr>
      <t>3</t>
    </r>
  </si>
  <si>
    <t xml:space="preserve">Lámpaoszlop alapozás készítése, gyári alapvasalattal, gyártói alapozási terv szerint, betonozással, kompletten, 20m-es oszlophoz </t>
  </si>
  <si>
    <t>tétel</t>
  </si>
  <si>
    <t xml:space="preserve">Árok ásás 0,8x0,4m visszatöltéssel, tömörítéssel </t>
  </si>
  <si>
    <t xml:space="preserve">m </t>
  </si>
  <si>
    <t xml:space="preserve">Árok ásás 1,0 x0,6m visszatöltéssel, tömörítéssel </t>
  </si>
  <si>
    <t xml:space="preserve">Kábeltartó szerkezetek, erősáramú védőcsövek </t>
  </si>
  <si>
    <t xml:space="preserve">Lépésálló műanyag gégecső Fi 50mm, oszlophoz történő kábelbevezetéshez </t>
  </si>
  <si>
    <t>Kábeljelző szalag</t>
  </si>
  <si>
    <t>Kábel fedlap</t>
  </si>
  <si>
    <t>Kábelbújtatás</t>
  </si>
  <si>
    <t xml:space="preserve">Kábelek, szereléssel, kábelvég kiképzéssel, bekötéssel </t>
  </si>
  <si>
    <t xml:space="preserve">NYY-J 5x25mm2 </t>
  </si>
  <si>
    <t xml:space="preserve">NYY-J 5x35mm2 </t>
  </si>
  <si>
    <t xml:space="preserve">NYY-J 3x2,5mm2 </t>
  </si>
  <si>
    <t xml:space="preserve">MBCu 3x1,5mm2 (oszlopban) </t>
  </si>
  <si>
    <t xml:space="preserve">Lámpatestek kompenzált kivitelben, fényforrással, kompletten, felszereléssel </t>
  </si>
  <si>
    <t xml:space="preserve">Tüzihorganyzott acél oszlop, 20m magas talpas kivitel, közvilágítási összekötő- és biztosító szekrénnyel, betonalappal fényvetőtartóval kialakítva </t>
  </si>
  <si>
    <t xml:space="preserve">db </t>
  </si>
  <si>
    <t>2000W fémhalogén fényvető, aszimmetrikus lámpatest keskenyen és szélesen sugárzó kivitel,  káprázást gátló elemmel és min. 200.000 lm fényáramú nagynyomású fém halogén fényforrással, IP66 védettséggel, nyomáskiegyenlítő készülékkel, szögbeállító tárcsával, pl.: LIGHTMASTER MAX 2000W, vagy műszakilag és esztétikailag egyenértékű.</t>
  </si>
  <si>
    <t>Oszlop mellé állított működtető- biztosító- és elosztószekrény elhelyezése, IP 43-65 védettséggel, bekötés és áramköri elemekkel, Sportvilágítási elosztó- és kapcsolószekrény szerelvényekkel komplett 6db 2000W fém halogén fényforráshoz</t>
  </si>
  <si>
    <t xml:space="preserve">Szerelési anyagok, egyéb tételek </t>
  </si>
  <si>
    <t xml:space="preserve">Földelőrúd, 3m 20mm FeZn leveréssel, talajminőségtől függően opcióban földfúrással </t>
  </si>
  <si>
    <t>Földelő vezető kötésekkel, RD 8</t>
  </si>
  <si>
    <t xml:space="preserve">Lámpatestek beüzemelése, lámpatest éjszakai beállítása fénytechnikai méréshez </t>
  </si>
  <si>
    <t>Elosztó berendezések</t>
  </si>
  <si>
    <t>Főelosztó-, biztosító- és kapcsolószekrény félpálya kapcsolással</t>
  </si>
  <si>
    <t xml:space="preserve">tétel </t>
  </si>
  <si>
    <t>Dokumentálás</t>
  </si>
  <si>
    <t>Tervezés, illetve tervek adaptálása digitális formában</t>
  </si>
  <si>
    <t xml:space="preserve"> Érintésvédelmi mérés és jegyzőkönyv készítés </t>
  </si>
  <si>
    <t xml:space="preserve"> Kábelek szigetelési ellenállásának mérése </t>
  </si>
  <si>
    <t xml:space="preserve"> Megvalósulási terv készítése digitális formátumban </t>
  </si>
  <si>
    <t xml:space="preserve"> Fénytechnikai ellenőrző mérés és jegyzőkönyv készítése </t>
  </si>
  <si>
    <t>Mindösszesen:</t>
  </si>
  <si>
    <t>A fenti adatok csak tájékoztató jellegűek, a szükséges munkák, azok mennyiségeinek és díjainak pontos meghatározása Vállalkozó feladata és felelőssége.</t>
  </si>
  <si>
    <t>Amennyiben Vállalkozó fenti táblázatban az előre megadott műszaki tartalmon, vagy mennyiségen változtat, köteles azt külön jelezni és indokolni.</t>
  </si>
  <si>
    <t>A sárgított mezők pontosítása a helyszínen mindenképp szükséges.</t>
  </si>
  <si>
    <t>A megvilágítási érték minden esetben el kell, hogy érje a 350 lux átlagos értéket.</t>
  </si>
  <si>
    <t>1.</t>
  </si>
  <si>
    <t>Meglévő típustervek, adaptálása.(ha szükséges)</t>
  </si>
  <si>
    <t>2.</t>
  </si>
  <si>
    <t>Humuszkiszedés, gépi erővel kiegészítő kézi munkával, terepviszonyokból adódó föld kitermelése. (átlag 25,5 cm mélységig)</t>
  </si>
  <si>
    <t>3.</t>
  </si>
  <si>
    <t>Tükörkészítés kézi erővel.</t>
  </si>
  <si>
    <t>4.</t>
  </si>
  <si>
    <t>Munkagödör készítése földkiemeléssel, kézi munkával, dréncsövek részére. (0,25x0,4 m)</t>
  </si>
  <si>
    <t>5.</t>
  </si>
  <si>
    <t>Munkagödör készítése földkiemeléssel, kézi munkával, 1 db. szikkasztó részére. (2x2x2 m)</t>
  </si>
  <si>
    <t>6.</t>
  </si>
  <si>
    <t>VIACOLOR burkolat készítéséhez, műfű felületet körülvevő területen földkitermelés gépi és kézi munkával, átlag 20 cm mélységig, a kitermelt föld helyszíni deponálásával.</t>
  </si>
  <si>
    <t>7.</t>
  </si>
  <si>
    <t>Kitermelt föld elterítése a pálya 50 méteres környezetében, vagy lerakó helyre szállítva a 2. 4. 5. 6. pontok szerint, 1,35 lazulási szorzó figyelembevételével.</t>
  </si>
  <si>
    <t>8.</t>
  </si>
  <si>
    <t>Dréncső fektetés körkörös bordázatú, perforált dréncsőből, (átm.80 mm) geo textília alátéttel, 5 méteres távolságban egymástól az oldalvonallal párhuzamosan (58 méter) és az alapvonal mögött, az alapvonallal párhuzamosan. (16 méter).</t>
  </si>
  <si>
    <t>9.</t>
  </si>
  <si>
    <t>Szűrőréteg készítése dréncső körül 4/16 osztályozott kavicsból.</t>
  </si>
  <si>
    <t>10.</t>
  </si>
  <si>
    <t>Szikkasztó gödrök (2x2x2) feltöltése (50/200 mm) kulékavicsból, geo textília alátéttel és letakarással.</t>
  </si>
  <si>
    <t>11.</t>
  </si>
  <si>
    <t>Szegélykövek készítése a pálya és a VIACOLOR burkolat körül, 100 cm hosszú (100*5*20 cm) elemekből, betongerendába rakva.</t>
  </si>
  <si>
    <t>12.</t>
  </si>
  <si>
    <t>Pályatükör tömörítése gépi erővel. TRy 85 %</t>
  </si>
  <si>
    <t>13.</t>
  </si>
  <si>
    <t>Ágyazati szűrőréteg készítése 20/50  fagyálló zúzott kőből, tömörítéssel (20 cm vastagságban) 85 %-ra tömörítve.</t>
  </si>
  <si>
    <t>14.</t>
  </si>
  <si>
    <t>Fagyálló szűrőréteg készítése 5/20 zúzott kőből, tömörítéssel (12 cm vastagságban) 85 %-ra tömörítve.</t>
  </si>
  <si>
    <t>15.</t>
  </si>
  <si>
    <t>Kiegyenlítő szűrőréteg készítése 2/5 szemcseméretű, por, agyag és iszapmentes  fagyálló zúzott kőből (3,5 cm vastagságban) 90-95 %-ra tömörítve.</t>
  </si>
  <si>
    <t>16.</t>
  </si>
  <si>
    <t>60 mm vtg. vízáteresztő műfű burkolat, színezett gumigranulátum, kvarchomok feltöltéssel, besöpréssel, kellékanyagokkal, vonalazással kompletten</t>
  </si>
  <si>
    <t>17.</t>
  </si>
  <si>
    <t>Talajhoz fixen rögzíthető focikapu (belső mérete 200*300 cm) mindkét oldalán személybejáróval, hátul szervizkapuval kialakítva, horganyozva, festve, hálóval, kompletten.</t>
  </si>
  <si>
    <t>db.</t>
  </si>
  <si>
    <t>GRUND MÉRETŰ PÁLYA KIÉPÍTÉSE ÖSSZESEN:</t>
  </si>
  <si>
    <t>Meglévő típustervek, kiviteli tervek adaptálása.</t>
  </si>
  <si>
    <t>Munkagödör készítése földkiemeléssel, kézi munkával, 2 db. szikkasztó részére. (2x2x3 m)</t>
  </si>
  <si>
    <t>Dréncső fektetés körkörös bordázatú, perforált dréncsőből, (átm.80 mm) geo textília alátéttel, 5 méteres távolságban egymástól az oldalvonallal párhuzamosan (192 méter) és a két alapvonal mögött, az alapvonallal párhuzamosan. (44 méter).</t>
  </si>
  <si>
    <t>Szikkasztó gödrök (2x2x3) feltöltése (50/200 mm) kulékavicsból, geo textília alátéttel és letakarással.</t>
  </si>
  <si>
    <t>Szegélykövek készítése a pálya és a VIACOLOR burkolat körül , 100 cm hosszú (100*5*20 cm) elemekből, betongerendába rakva.</t>
  </si>
  <si>
    <t>18.</t>
  </si>
  <si>
    <t>20x 40 m ALAP MŰFÜVES PÁLYA KIÉPÍTÉSE</t>
  </si>
  <si>
    <t>105x68 méteres játékterű, 111x72 műfű felületü pályára.</t>
  </si>
  <si>
    <t>Tükörkészítés gépi erővel, kiegészítő kézi munkával.</t>
  </si>
  <si>
    <t>Munkagödör készítése földkiemeléssel, kézi munkával, dréncsövek részére. 1638 fm (0,25x0,4 m) 148 fm (0,4x0,5m)</t>
  </si>
  <si>
    <t>Munkagödör készítése földkiemeléssel, kézi munkával, 4 db. szikkasztó részére. (2x2x3 m)</t>
  </si>
  <si>
    <t>Kitermelt föld elhelyezése a pálya 50 méteres környezetében, vagy lerakóhelyre szállítva a 2. 4. 5. pontok szerint, 1,35 lazulási szorzó figyelembevételével.</t>
  </si>
  <si>
    <t>Dréncső fektetés körkörös bordázatú, perforált dréncsőből, (átm.80 mm) geo textília alátéttel, 5 méteres távolságban egymástól az oldalvonallal párhuzamosan</t>
  </si>
  <si>
    <t>Dréncső fektetés körkörös bordázatú, perforált dréncsőből, geo textília alátéttel, az alapvonallal párhuzamosan, DAN 160/80 T-csatlakozó idom beépítésével, átm.160 mm.</t>
  </si>
  <si>
    <t>Szikkasztó gödrök 4 db. (2x2x3) feltöltése (50/200 mm) kulékavicsból, geo textília alátéttel és letakarással.</t>
  </si>
  <si>
    <t>Szegélykövek készítése a pálya körül, 100 cm hosszú (100*5*20 cm) elemekből, betongerendába rakva.</t>
  </si>
  <si>
    <t>Ágyazati szűrőréteg készítése 20/50 fagyálló zúzott kőből, tömörítéssel (20 cm vastagságban) 85 %-ra tömörítve.</t>
  </si>
  <si>
    <t>Finom felületkiegyenlítő réteg készítése 2/5 szemcseméretű, por, agyag és iszapmentes  fagyálló zúzott kőből (3,5 cm vastagságban) 90-95 %-ra tömörítve.</t>
  </si>
  <si>
    <t>19.</t>
  </si>
  <si>
    <t>Szögletzászló, PE műanyag rúd 175cm hosszú, 30mm átmérőjű, sárga színű. A talajszint feletti részen rugós kialakítású, a talajba előre rögzített hüvelybe  állítva.</t>
  </si>
  <si>
    <t>20.</t>
  </si>
  <si>
    <t>Focikapu (belső mérete 732x244 cm) telepítése kompletten, hálóval, lefogatással, rögzítéssel. (betonozás)</t>
  </si>
  <si>
    <t>ALAP MŰFÜVES PÁLYA KIÉPÍTÉSE</t>
  </si>
  <si>
    <t>105x68 méteres játékterű, 111x72 méretű labdarúgó pályára.</t>
  </si>
  <si>
    <t>Humuszkiszedés, gépi erővel kiegészítő kézi munkával, terepviszonyokból adódó föld kitermelése. (átlag 35 cm mélységig) Kitermelt föld helyszíni deponálásával.)</t>
  </si>
  <si>
    <t xml:space="preserve">Tükörkészítés gépi erővel, kiegészítő kézi munkával. </t>
  </si>
  <si>
    <t>Munkagödör készítése földkiemeléssel, gépi erővel, 4 db. szikkasztó részére. (2x2x3 m)</t>
  </si>
  <si>
    <t>Szivárgó paplan készítése osztályozott, mosott kavicsból, 20 cm vastagságban 85 %-ra tömörítve.</t>
  </si>
  <si>
    <t>Gyephordozó réteg készítése 15 cm vastagságban.</t>
  </si>
  <si>
    <t>Automata öntözőrendszer készítése</t>
  </si>
  <si>
    <t>készlet</t>
  </si>
  <si>
    <t>Gyepszőnyeg terítése alaptrágyázással</t>
  </si>
  <si>
    <t>ALAP ÉLŐFÜVES PÁLYA ÖSSZESEN:</t>
  </si>
  <si>
    <t>Felső réteg fű leszedése, földmunkák, föld helyszíni deponálásával. (átlag 5 cm mélységig)</t>
  </si>
  <si>
    <t>Pályatükör tömörítése egyengetése.</t>
  </si>
  <si>
    <t>Gyepszőnyeg fektetés alaptrágyázással</t>
  </si>
  <si>
    <t>GYEPCSERE ÖSSZESEN:</t>
  </si>
  <si>
    <t>OPCIONÁLIS FELÚJÍTÁSI TÉTELEK</t>
  </si>
  <si>
    <t>A tételek tájékozató jellegűek, minden esetben az adott pályára vonatkozó vizsgálat alapján, szakkivitelező által összeállított műszaki tartalomnak megfelelő tételes költségvetés szükséges!</t>
  </si>
  <si>
    <t>ÉLŐFÜVES PÁLYAFELÚJÍTÁS</t>
  </si>
  <si>
    <t>mennyiségi egység</t>
  </si>
  <si>
    <t>Szelektív gyomirtás</t>
  </si>
  <si>
    <t>Homokszórás, folyami kvarchomok 1 cm vtg.</t>
  </si>
  <si>
    <t>Homokszórás, folyami kvarchomok 0,1 (1 cm vtg.)</t>
  </si>
  <si>
    <t>Simító boronálás</t>
  </si>
  <si>
    <t>Lyuggatás - Talajréteg lazítása</t>
  </si>
  <si>
    <t>Gyepszellőztetés</t>
  </si>
  <si>
    <t>Felülvetés célgéppel, indító trágyával</t>
  </si>
  <si>
    <t>Felülvetés 4-8 dkg/m2 fűmaggal</t>
  </si>
  <si>
    <t>Meglévő gyepfelület leszedése gépi és kézi erővel, gyepnyesés átlag 5 cm vtg.-ban, helyi deponálással, tömörített felülettel</t>
  </si>
  <si>
    <t>Új gyepszőnyeg terítése alaptrágyázással, hengerezéssel</t>
  </si>
  <si>
    <t>Fűmag vetés, hengerlés</t>
  </si>
  <si>
    <t>Füvesítés talaj előkészítéssel, sport fűmegkeverékkel, gépi erővel</t>
  </si>
  <si>
    <t>Talajelőkészítés műtrágyázáshoz</t>
  </si>
  <si>
    <t>Műtrágyázás</t>
  </si>
  <si>
    <t>MŰFÜVES PÁLYAFELÚJÍTÁS</t>
  </si>
  <si>
    <t>Meglévő műfüves burkolat ragasztásainak javítása, anyagában szőtt fehér vonalak cseréje, kellékanyagokkal, ragasztóval</t>
  </si>
  <si>
    <t>fm</t>
  </si>
  <si>
    <t>Betömörödött töltőanyag fellazítása, mélytisztítása, simító kefélése</t>
  </si>
  <si>
    <t>Színes gumi granulátum, betöltése pótlása (2 kg/m2)</t>
  </si>
  <si>
    <t>Fekete gumi granulátum, betöltése pótlása (2 kg/m2)</t>
  </si>
  <si>
    <t xml:space="preserve">MŰFÜVES GYEPSZŐNYEGCSERE </t>
  </si>
  <si>
    <t>Pályafelület előkészítés, gyomirtás, talajlazítás - lyuggatás</t>
  </si>
  <si>
    <t>Meglévő műfű szőnyeg felfejtése, granulátum és kvarchomok kinyerése</t>
  </si>
  <si>
    <t>Új műfű burkolat készítése, FIFA által preferált gyártótól, 60 mm szálhosszúságú műfű, komplett vonalazással, (részben meglévő) kvarchomok és zöld gumi granulátum feltöltéssel, simító keféléssel</t>
  </si>
  <si>
    <t>VERSENYSZINTŰ VILÁGÍTÁS 105x68 m NAGYPÁLYÁRA (8c)</t>
  </si>
  <si>
    <t>(8c)</t>
  </si>
  <si>
    <t>min. 350 lux átlagos megvilágításra, pálya körüli földkábelezéssel, kandelláberekkel, fényvetőkkel kompletten.</t>
  </si>
  <si>
    <t>Tüzihorganyzott acélszerkezetből, műanyag ülésekkel, fa palló járófelülettel, összeszerelve, 
(fedés nélkül)</t>
  </si>
  <si>
    <t>Nagypálya (68x105m) (4 oszloppal)</t>
  </si>
  <si>
    <t xml:space="preserve">Lámpaoszlop alapozás készítése, gyári alapvasalattal, gyártói alapozási terv szerint, betonozással, kompletten, 25m-es oszlophoz </t>
  </si>
  <si>
    <t xml:space="preserve">Tüzihorganyzott acél oszlop, 25 m magas talpas kivitel, közvilágítási összekötő- és biztosító szekrénnyel, betonalappal fényvetőtartóval kialakítva </t>
  </si>
  <si>
    <t xml:space="preserve">2000W fényvető, LIGHTMASTER MAX 2000W aszimmetrikus lámpatest szélesen sugárzó kivitel,  káprázást gátló elemmel és min. 200.000 lm fényáramú fémhalogén fényforrással, vagy műszakilag egyenértékű, IP65 védettséggel, szögbeállító tárcsával </t>
  </si>
  <si>
    <t>Oszlop mellé állított működtető- biztosító- és elosztószekrény elhelyezése, IP 43-65 védettséggel, bekötés és áramköri elemekkel, Sportvilágítási elosztó- és kapcsolószekrény szerelvényekkel komplett 9db 2000W fémhalogén fényforráshoz</t>
  </si>
  <si>
    <t>Nagypálya (68x105m) (6 oszloppal)</t>
  </si>
  <si>
    <t>(11)</t>
  </si>
  <si>
    <t>(12)</t>
  </si>
  <si>
    <t>Műszaki ellenőr költsége a díjalap 1,5% mértékig elszámolható.</t>
  </si>
  <si>
    <t>BENCHMARK ADATOK 2018.</t>
  </si>
  <si>
    <t>Műfüves futballpálya költségkalkulációja. (2018/2019)</t>
  </si>
  <si>
    <t>Költségkalkuláció nagypályás élőfüves (2018/2019)</t>
  </si>
  <si>
    <t>Élőfüves nagypálya csak fűcsere, műfű felújítás (2018/2019)</t>
  </si>
  <si>
    <t>Költségvetés (2018/2019)</t>
  </si>
  <si>
    <t>Tervezés díjszámítás segédlet épületek esetében:
http://mek.hu/index.php?link=Dijszabas_dijszamitas
Mintaterv, tervdokumentáció tartalma, szerződésminta szintén MÉK honlapján elérhető.</t>
  </si>
  <si>
    <t>TORNACSARNOK ÉPÍTÉS (tégla építésű, Ft/nettó m2) (11)</t>
  </si>
  <si>
    <t>(13)</t>
  </si>
  <si>
    <t>MLSZ Infrastruktúra szabályzatnak megfelelő épület, 20x40m játéktérrel, fűthető, tégla építésű, öltözővel kialakítva (gyengeáramú rendszerek, közmű, környezetrendezés, és mobília költsége, tervezés, műszaki ellenőrzés külön tétel)</t>
  </si>
  <si>
    <t>MLSZ Infrastruktúra Szabályzatának megfelelő legalább 
2,0 m magas, szilárd anyagból készült külső kerítés az
 elfogadható, (tekercses drótkerítés nem)</t>
  </si>
  <si>
    <t>1d</t>
  </si>
  <si>
    <t>Világítás kiépítése kompletten, 6 db 18 -24 méteres horganyzott kandeláber, (G kategória stadion követelményszint) 350 lux átlagos megvilágításhoz szükséges darabszámú fényvetővel, elektromos tervekkel, beüzemelve. A tervezett világítás a 111x72m labdarúgó nagypálya magas színvonalú, verseny szintű világítására alkalmas. Pályavilágítás szakaszolásával alacsonyabb megvilágítási szintre, ill félpálya megvilágításra történő kapcsolás lehetősége biztosított.
(pl.: 4db 25m oszlopon 4x9 db 2000W fémhalogén fényvető, vagy 6db 20m oszlopon 6x6 db 2000 W fémhalogén fényvető)</t>
  </si>
  <si>
    <t>(14)</t>
  </si>
  <si>
    <t>SPORTÉPÜLET (tégla építésű, Ft/nettó m2) (14)</t>
  </si>
  <si>
    <t>Sportszakmai szempontok szerint meghatáozott követelmények alapján összeállított tervezési programban rögzített funkciókkkal és műszaki tartalommal készülő sportcélú létesítmény. Felhasználható költségkeret maximum értéke, mely tartalmazza az épület építési költségeit, úgymint szerkezetépítés és szakipari munkákat, a gyengeáramú rendszerek, komfort és fenntarthatósági rendszerek árát is, de a közmű, külső környezetrendezés és a tervezés és műszaki ellenőrzés, mobil berendezési eszközök  költségei nélkül.</t>
  </si>
  <si>
    <t>II. SZERKEZETÉPÍTÉS, ÁCSSZERKEZET</t>
  </si>
  <si>
    <r>
      <rPr>
        <b/>
        <sz val="11"/>
        <rFont val="Calibri"/>
        <family val="2"/>
        <charset val="238"/>
      </rPr>
      <t>Fedélszerkezet készítése</t>
    </r>
    <r>
      <rPr>
        <sz val="11"/>
        <rFont val="Calibri"/>
        <family val="2"/>
        <charset val="238"/>
      </rPr>
      <t xml:space="preserve"> (tető vetület m2-re vetítve), 
tartalmazza méretre vágást, előre gyártást, elem helyszínre szállítását, szerelést vb szerkezetbe bekötve, faanyagvédelemmel ellátva, szabványokban előírt méréssekkel, minden járulékos munkával</t>
    </r>
  </si>
  <si>
    <t>0,031-0,036 m3/m2 anyagfelhasználás között
fedélszerkezet készítése fűrészelt fából</t>
  </si>
  <si>
    <t>0,043-0,05 m3/m2 anyagfelhasználás között
fedélszerkezet készítése fűrészelt fából</t>
  </si>
  <si>
    <t>0,031-0,036 m3/m2 anyagfelhasználás között
fedélszerkezet készítése rétegragasztott fából</t>
  </si>
  <si>
    <t>0,061-0,07 m3/m2 anyagfelhasználás között
fedélszerkezet készítése rétegragasztott fából</t>
  </si>
  <si>
    <t>Aljzat, tetőléc, tetőfólia, homlokzati deszka</t>
  </si>
  <si>
    <t>nútolt deszkaaljzat</t>
  </si>
  <si>
    <t>OSB aljzat 18-22 mm</t>
  </si>
  <si>
    <t>tetőlécezés</t>
  </si>
  <si>
    <t>tetőfólia</t>
  </si>
  <si>
    <t>oromdeszka, ereszdeszka</t>
  </si>
  <si>
    <t>Tetőfedések</t>
  </si>
  <si>
    <t>Síkpala fedés, 40/40 sarkított négyzetlapokból, naturszürke</t>
  </si>
  <si>
    <t>Tartalmazza: egyszerű, nem tagolt felületen, 45°ig, 
15m magasságig héjazat készítést (oromszegély, gerinc, szellőzőcserép) készítést párazáró fóliával, tartozékokkal (ereszszegély kialakítás, hófogóvas, strangszellőző), melléképítéményekkel, mérésekkel. (tetősík felület m2-rel számolva)</t>
  </si>
  <si>
    <t>hornyolt hódfarkú tetőcserép</t>
  </si>
  <si>
    <t>trapézlemez fedés 0,6mm lemezvastagsággal, bevonattal</t>
  </si>
  <si>
    <t>szendvicspanel tető pvc csapadékvíz szigeteléssel, (elemvastagság 95-100mm, bordánál 130-135 mm) purhab töltésű</t>
  </si>
  <si>
    <t>szendvicspanel tető pvc csapadékvíz szigeteléssel, (elemvastagság 95-100mm, bordánál 130-135 mm) kőzetgyapot töltésű</t>
  </si>
  <si>
    <t>ÖLTÖZŐÉPÍTÉS (könnyűszerkezet építésű, konténer Ft/nettó m2) - nem támogatott</t>
  </si>
  <si>
    <t>EGYÉB PROJEKTELEMEK , PÁLYÁKHOZ OPCIONÁLIS PÁLYAELEMEK MEGNEVEZÉSE                                          (LD. MÉG KÖVETKEZŐ MUNKALAP)</t>
  </si>
  <si>
    <t>Műfüves futballpálya költségkalkulációja (2018/2019)</t>
  </si>
  <si>
    <t>PÁLYAÉPÍTÉS OPCIONÁLIS TÉTELEK (2018/2019)</t>
  </si>
  <si>
    <t>12x24 méteres játékterületen, 14x26 műfű felületü pályára</t>
  </si>
  <si>
    <t>20x40 méteres játékterületen 22x42 műfű felületű pályára</t>
  </si>
  <si>
    <t>Nagypálya 350 lux pályavilágítása 6 oszloppal (2018/2019)</t>
  </si>
  <si>
    <t>NÉHÁNY FŐBB TÉTEL ELSZÁMOLHATÓ MAXIMUM EGYSÉGÁRAI ÖLTÖZŐFELÚJÍTÁSOKHOZ (2018/2019)</t>
  </si>
  <si>
    <t>FŐTÉTELEK MEGNEVEZÉSE                                                                                                                                     (LD. MÉG TOVÁBBI MUNKALAPOKON)</t>
  </si>
  <si>
    <t>Nagypálya 350 lux pályavilágítása 4 oszloppal (2018/2019)</t>
  </si>
  <si>
    <t>Világítás kiépítése kompletten, 4-6 db 18 -20 méteres horganyzott kandeláber, 350 lux átlagos megvilágításhoz szükséges darabszámú, elektromos tervekkel, beüzemelve. A tervezett világítás a 111x72m labdarúgó nagypálya magas színvonalú, emelt edzésszintű világítására alkalmas.
(pl.:4db 18m oszlopon 4x4db v 4x5db 2000 W fémhalogén fényvető)</t>
  </si>
  <si>
    <t>Világítás kiépítése kompletten, 350 lux átlagos megvilágításhoz szükséges darabszámú, teljesítményű  fényvetővel, elektromos tervekkel, beüzemelve. A tervezett világítás a 20x40m labdarúgó kispálya magas színvonalú, emelt edzésszintű világítására alkalmas.</t>
  </si>
  <si>
    <t>Világítás kiépítése kompletten, 350 lux átlagos megvilágításhoz szükséges darabszámú, teljesítményű  fényvetővel, elektromos tervekkel, beüzemelve. A tervezett világítás a 14x26m labdarúgó (grund) pálya magas színvonalú, emelt edzésszintű világítására alkalmas.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</si>
</sst>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43" formatCode="_-* #,##0.00\ _F_t_-;\-* #,##0.00\ _F_t_-;_-* &quot;-&quot;??\ _F_t_-;_-@_-"/>
    <numFmt numFmtId="164" formatCode="_-* #,##0\ _F_t_-;\-* #,##0\ _F_t_-;_-* &quot;-&quot;??\ _F_t_-;_-@_-"/>
    <numFmt numFmtId="165" formatCode="#,##0\ &quot;Ft&quot;"/>
  </numFmts>
  <fonts count="33" x14ac:knownFonts="1">
    <font>
      <sz val="11"/>
      <color indexed="8"/>
      <name val="Calibri"/>
      <family val="2"/>
      <charset val="238"/>
    </font>
    <font>
      <sz val="11"/>
      <color indexed="8"/>
      <name val="Calibri"/>
      <family val="2"/>
      <charset val="238"/>
    </font>
    <font>
      <sz val="10"/>
      <name val="Arial"/>
      <family val="2"/>
      <charset val="238"/>
    </font>
    <font>
      <b/>
      <sz val="14"/>
      <name val="Arial"/>
      <family val="2"/>
      <charset val="238"/>
    </font>
    <font>
      <sz val="14"/>
      <name val="Arial"/>
      <family val="2"/>
      <charset val="238"/>
    </font>
    <font>
      <b/>
      <sz val="9"/>
      <name val="Arial"/>
      <family val="2"/>
      <charset val="238"/>
    </font>
    <font>
      <b/>
      <sz val="10"/>
      <name val="Arial"/>
      <family val="2"/>
      <charset val="238"/>
    </font>
    <font>
      <sz val="9"/>
      <name val="Arial"/>
      <family val="2"/>
      <charset val="238"/>
    </font>
    <font>
      <sz val="11"/>
      <name val="Arial"/>
      <family val="2"/>
      <charset val="238"/>
    </font>
    <font>
      <b/>
      <sz val="11"/>
      <name val="Arial"/>
      <family val="2"/>
      <charset val="238"/>
    </font>
    <font>
      <sz val="11"/>
      <name val="Calibri"/>
      <family val="2"/>
      <charset val="238"/>
      <scheme val="minor"/>
    </font>
    <font>
      <sz val="11"/>
      <name val="Calibri"/>
      <family val="2"/>
      <charset val="238"/>
    </font>
    <font>
      <b/>
      <sz val="11"/>
      <name val="Calibri"/>
      <family val="2"/>
      <charset val="238"/>
      <scheme val="minor"/>
    </font>
    <font>
      <i/>
      <sz val="10"/>
      <name val="Arial"/>
      <family val="2"/>
      <charset val="238"/>
    </font>
    <font>
      <i/>
      <sz val="9"/>
      <name val="Arial"/>
      <family val="2"/>
      <charset val="238"/>
    </font>
    <font>
      <b/>
      <sz val="11"/>
      <name val="Calibri"/>
      <family val="2"/>
      <charset val="238"/>
    </font>
    <font>
      <sz val="9"/>
      <color rgb="FFFF0000"/>
      <name val="Arial"/>
      <family val="2"/>
      <charset val="238"/>
    </font>
    <font>
      <u/>
      <sz val="11"/>
      <name val="Calibri"/>
      <family val="2"/>
      <charset val="238"/>
    </font>
    <font>
      <b/>
      <sz val="12"/>
      <name val="Arial"/>
      <family val="2"/>
      <charset val="238"/>
    </font>
    <font>
      <sz val="12"/>
      <name val="Arial"/>
      <family val="2"/>
      <charset val="238"/>
    </font>
    <font>
      <b/>
      <sz val="8"/>
      <name val="Arial"/>
      <family val="2"/>
      <charset val="238"/>
    </font>
    <font>
      <b/>
      <i/>
      <sz val="8"/>
      <name val="Arial"/>
      <family val="2"/>
      <charset val="238"/>
    </font>
    <font>
      <sz val="8"/>
      <name val="Arial"/>
      <family val="2"/>
      <charset val="238"/>
    </font>
    <font>
      <vertAlign val="superscript"/>
      <sz val="8"/>
      <name val="Arial"/>
      <family val="2"/>
      <charset val="238"/>
    </font>
    <font>
      <i/>
      <sz val="8"/>
      <name val="Arial"/>
      <family val="2"/>
      <charset val="238"/>
    </font>
    <font>
      <sz val="8"/>
      <color rgb="FFFF0000"/>
      <name val="Arial"/>
      <family val="2"/>
      <charset val="238"/>
    </font>
    <font>
      <b/>
      <sz val="12"/>
      <color rgb="FFFF0000"/>
      <name val="Arial"/>
      <family val="2"/>
      <charset val="238"/>
    </font>
    <font>
      <i/>
      <sz val="11"/>
      <name val="Calibri"/>
      <family val="2"/>
      <charset val="238"/>
    </font>
    <font>
      <i/>
      <sz val="11"/>
      <name val="Calibri"/>
      <family val="2"/>
      <charset val="238"/>
      <scheme val="minor"/>
    </font>
    <font>
      <b/>
      <i/>
      <sz val="11"/>
      <name val="Calibri"/>
      <family val="2"/>
      <charset val="238"/>
      <scheme val="minor"/>
    </font>
    <font>
      <b/>
      <i/>
      <sz val="11"/>
      <name val="Calibri"/>
      <family val="2"/>
      <charset val="238"/>
    </font>
    <font>
      <sz val="16"/>
      <color rgb="FFFF0000"/>
      <name val="Arial"/>
      <family val="2"/>
      <charset val="238"/>
    </font>
    <font>
      <sz val="11"/>
      <color rgb="FFFF0000"/>
      <name val="Arial"/>
      <family val="2"/>
      <charset val="238"/>
    </font>
  </fonts>
  <fills count="33">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9"/>
        <bgColor indexed="64"/>
      </patternFill>
    </fill>
  </fills>
  <borders count="56">
    <border>
      <left/>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8">
    <xf numFmtId="0" fontId="0" fillId="0" borderId="0"/>
    <xf numFmtId="43"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cellStyleXfs>
  <cellXfs count="752">
    <xf numFmtId="0" fontId="0" fillId="0" borderId="0" xfId="0"/>
    <xf numFmtId="0" fontId="8" fillId="0" borderId="0" xfId="5" applyFont="1"/>
    <xf numFmtId="0" fontId="7" fillId="0" borderId="0" xfId="5" applyFont="1"/>
    <xf numFmtId="0" fontId="2" fillId="0" borderId="0" xfId="5" applyFont="1"/>
    <xf numFmtId="0" fontId="2" fillId="0" borderId="0" xfId="5" applyFont="1" applyBorder="1"/>
    <xf numFmtId="3" fontId="2" fillId="0" borderId="0" xfId="7" applyNumberFormat="1" applyFont="1" applyFill="1" applyBorder="1"/>
    <xf numFmtId="4" fontId="6" fillId="0" borderId="0" xfId="5" applyNumberFormat="1" applyFont="1" applyFill="1" applyBorder="1"/>
    <xf numFmtId="0" fontId="2" fillId="0" borderId="0" xfId="5" applyFont="1" applyAlignment="1">
      <alignment vertical="center"/>
    </xf>
    <xf numFmtId="0" fontId="7" fillId="0" borderId="0" xfId="4" applyFont="1" applyFill="1" applyBorder="1" applyAlignment="1">
      <alignment wrapText="1"/>
    </xf>
    <xf numFmtId="3" fontId="2" fillId="0" borderId="0" xfId="5" applyNumberFormat="1" applyFont="1" applyFill="1" applyBorder="1"/>
    <xf numFmtId="0" fontId="7" fillId="0" borderId="0" xfId="5" applyFont="1" applyFill="1" applyBorder="1" applyAlignment="1">
      <alignment wrapText="1"/>
    </xf>
    <xf numFmtId="4" fontId="2" fillId="0" borderId="0" xfId="5" applyNumberFormat="1" applyFont="1" applyFill="1" applyBorder="1"/>
    <xf numFmtId="0" fontId="2" fillId="0" borderId="0" xfId="5" applyFont="1" applyBorder="1" applyAlignment="1">
      <alignment vertical="center"/>
    </xf>
    <xf numFmtId="0" fontId="9" fillId="0" borderId="0" xfId="5" applyFont="1" applyBorder="1" applyAlignment="1">
      <alignment vertical="center"/>
    </xf>
    <xf numFmtId="0" fontId="2" fillId="0" borderId="0" xfId="5" applyFont="1" applyFill="1" applyBorder="1"/>
    <xf numFmtId="0" fontId="2" fillId="0" borderId="0" xfId="5" applyFont="1" applyFill="1"/>
    <xf numFmtId="4" fontId="2" fillId="0" borderId="0" xfId="5" applyNumberFormat="1" applyFont="1" applyFill="1"/>
    <xf numFmtId="0" fontId="5" fillId="0" borderId="0" xfId="5" applyFont="1" applyFill="1" applyBorder="1" applyAlignment="1">
      <alignment wrapText="1"/>
    </xf>
    <xf numFmtId="3" fontId="2" fillId="0" borderId="8" xfId="7" applyNumberFormat="1" applyFont="1" applyFill="1" applyBorder="1"/>
    <xf numFmtId="0" fontId="5" fillId="0" borderId="0" xfId="5" applyFont="1" applyFill="1" applyBorder="1" applyAlignment="1">
      <alignment horizontal="right" wrapText="1"/>
    </xf>
    <xf numFmtId="0" fontId="2" fillId="0" borderId="0" xfId="5" applyFont="1" applyFill="1" applyAlignment="1">
      <alignment vertical="center"/>
    </xf>
    <xf numFmtId="0" fontId="2" fillId="0" borderId="0" xfId="5" applyFont="1" applyFill="1" applyBorder="1" applyAlignment="1">
      <alignment vertical="center"/>
    </xf>
    <xf numFmtId="3" fontId="2" fillId="0" borderId="0" xfId="6" applyNumberFormat="1" applyFont="1" applyFill="1" applyBorder="1"/>
    <xf numFmtId="3" fontId="2" fillId="0" borderId="0" xfId="5" applyNumberFormat="1" applyFont="1" applyBorder="1" applyAlignment="1">
      <alignment vertical="center"/>
    </xf>
    <xf numFmtId="0" fontId="5" fillId="0" borderId="0" xfId="4" applyFont="1" applyFill="1" applyBorder="1" applyAlignment="1">
      <alignment horizontal="right" wrapText="1"/>
    </xf>
    <xf numFmtId="0" fontId="2" fillId="0" borderId="0" xfId="5" applyFont="1" applyBorder="1" applyAlignment="1">
      <alignment shrinkToFit="1"/>
    </xf>
    <xf numFmtId="0" fontId="7" fillId="3" borderId="8" xfId="5" applyFont="1" applyFill="1" applyBorder="1" applyAlignment="1">
      <alignment wrapText="1"/>
    </xf>
    <xf numFmtId="0" fontId="7" fillId="6" borderId="8" xfId="4" applyFont="1" applyFill="1" applyBorder="1" applyAlignment="1">
      <alignment wrapText="1"/>
    </xf>
    <xf numFmtId="164" fontId="10" fillId="0" borderId="0" xfId="1" applyNumberFormat="1" applyFont="1" applyFill="1" applyBorder="1" applyAlignment="1">
      <alignment vertical="top" wrapText="1"/>
    </xf>
    <xf numFmtId="49" fontId="0" fillId="0" borderId="0" xfId="0" applyNumberFormat="1" applyAlignment="1">
      <alignment horizontal="right"/>
    </xf>
    <xf numFmtId="49" fontId="11" fillId="0" borderId="0" xfId="0" applyNumberFormat="1" applyFont="1" applyAlignment="1">
      <alignment horizontal="right"/>
    </xf>
    <xf numFmtId="0" fontId="11" fillId="0" borderId="0" xfId="0" applyFont="1"/>
    <xf numFmtId="49" fontId="11" fillId="0" borderId="0" xfId="0" applyNumberFormat="1" applyFont="1" applyBorder="1" applyAlignment="1">
      <alignment horizontal="right"/>
    </xf>
    <xf numFmtId="0" fontId="11" fillId="0" borderId="14" xfId="0" applyFont="1" applyBorder="1"/>
    <xf numFmtId="0" fontId="11" fillId="0" borderId="14" xfId="0" applyFont="1" applyBorder="1" applyAlignment="1">
      <alignment vertical="top" wrapText="1"/>
    </xf>
    <xf numFmtId="0" fontId="11" fillId="0" borderId="0" xfId="0" applyFont="1" applyBorder="1"/>
    <xf numFmtId="49" fontId="11" fillId="0" borderId="0" xfId="0" applyNumberFormat="1" applyFont="1" applyBorder="1" applyAlignment="1">
      <alignment horizontal="right" vertical="top"/>
    </xf>
    <xf numFmtId="49" fontId="11" fillId="0" borderId="0" xfId="0" applyNumberFormat="1" applyFont="1" applyFill="1" applyBorder="1" applyAlignment="1">
      <alignment horizontal="right"/>
    </xf>
    <xf numFmtId="164" fontId="10" fillId="0" borderId="14" xfId="1" applyNumberFormat="1" applyFont="1" applyFill="1" applyBorder="1" applyAlignment="1">
      <alignment horizontal="center" vertical="top" wrapText="1"/>
    </xf>
    <xf numFmtId="0" fontId="14" fillId="4" borderId="8" xfId="4" applyFont="1" applyFill="1" applyBorder="1" applyAlignment="1">
      <alignment wrapText="1"/>
    </xf>
    <xf numFmtId="0" fontId="2" fillId="0" borderId="0" xfId="5" applyFont="1" applyAlignment="1">
      <alignment wrapText="1"/>
    </xf>
    <xf numFmtId="0" fontId="2" fillId="0" borderId="0" xfId="5" applyFont="1" applyBorder="1" applyAlignment="1">
      <alignment wrapText="1"/>
    </xf>
    <xf numFmtId="4" fontId="2" fillId="0" borderId="0" xfId="5" applyNumberFormat="1" applyFont="1" applyFill="1" applyBorder="1" applyAlignment="1">
      <alignment vertical="center"/>
    </xf>
    <xf numFmtId="3" fontId="6" fillId="0" borderId="0" xfId="5" applyNumberFormat="1" applyFont="1" applyBorder="1" applyAlignment="1">
      <alignment vertical="center"/>
    </xf>
    <xf numFmtId="49" fontId="15" fillId="0" borderId="11" xfId="0" applyNumberFormat="1" applyFont="1" applyBorder="1" applyAlignment="1">
      <alignment wrapText="1"/>
    </xf>
    <xf numFmtId="0" fontId="13" fillId="0" borderId="0" xfId="5" applyFont="1" applyBorder="1"/>
    <xf numFmtId="0" fontId="14" fillId="0" borderId="0" xfId="5" applyFont="1" applyFill="1" applyBorder="1" applyAlignment="1">
      <alignment wrapText="1"/>
    </xf>
    <xf numFmtId="3" fontId="2" fillId="7" borderId="0" xfId="6" applyNumberFormat="1" applyFont="1" applyFill="1" applyBorder="1"/>
    <xf numFmtId="0" fontId="2" fillId="0" borderId="0" xfId="5" applyFont="1" applyFill="1" applyBorder="1" applyAlignment="1"/>
    <xf numFmtId="0" fontId="2" fillId="0" borderId="0" xfId="5" applyFont="1" applyFill="1" applyBorder="1" applyAlignment="1">
      <alignment wrapText="1"/>
    </xf>
    <xf numFmtId="0" fontId="8" fillId="0" borderId="0" xfId="5" applyFont="1" applyFill="1"/>
    <xf numFmtId="0" fontId="16" fillId="0" borderId="0" xfId="5" applyFont="1" applyFill="1" applyBorder="1" applyAlignment="1">
      <alignment wrapText="1"/>
    </xf>
    <xf numFmtId="0" fontId="11" fillId="0" borderId="14" xfId="0" applyFont="1" applyBorder="1" applyAlignment="1">
      <alignment wrapText="1"/>
    </xf>
    <xf numFmtId="0" fontId="14" fillId="0" borderId="0" xfId="4" applyFont="1" applyFill="1" applyBorder="1" applyAlignment="1">
      <alignment wrapText="1"/>
    </xf>
    <xf numFmtId="4" fontId="13" fillId="0" borderId="0" xfId="5" applyNumberFormat="1" applyFont="1" applyFill="1" applyBorder="1" applyAlignment="1">
      <alignment shrinkToFit="1"/>
    </xf>
    <xf numFmtId="0" fontId="13" fillId="0" borderId="0" xfId="5" applyFont="1" applyFill="1" applyBorder="1" applyAlignment="1">
      <alignment shrinkToFit="1"/>
    </xf>
    <xf numFmtId="3" fontId="2" fillId="0" borderId="0" xfId="5" applyNumberFormat="1" applyFont="1" applyFill="1" applyBorder="1" applyAlignment="1">
      <alignment shrinkToFit="1"/>
    </xf>
    <xf numFmtId="3" fontId="2" fillId="0" borderId="8" xfId="7" applyNumberFormat="1" applyFont="1" applyFill="1" applyBorder="1" applyAlignment="1">
      <alignment horizontal="right"/>
    </xf>
    <xf numFmtId="3" fontId="6" fillId="0" borderId="0" xfId="5" applyNumberFormat="1" applyFont="1" applyFill="1" applyBorder="1" applyAlignment="1">
      <alignment horizontal="right"/>
    </xf>
    <xf numFmtId="3" fontId="2" fillId="0" borderId="0" xfId="5" applyNumberFormat="1" applyFont="1" applyFill="1" applyBorder="1" applyAlignment="1">
      <alignment horizontal="right"/>
    </xf>
    <xf numFmtId="3" fontId="2" fillId="0" borderId="0" xfId="7" applyNumberFormat="1" applyFont="1" applyFill="1" applyBorder="1" applyAlignment="1">
      <alignment horizontal="right"/>
    </xf>
    <xf numFmtId="0" fontId="2" fillId="0" borderId="0" xfId="5" applyFont="1" applyFill="1" applyBorder="1" applyAlignment="1">
      <alignment shrinkToFit="1"/>
    </xf>
    <xf numFmtId="49" fontId="15" fillId="0" borderId="11" xfId="0" applyNumberFormat="1" applyFont="1" applyBorder="1" applyAlignment="1"/>
    <xf numFmtId="49" fontId="15" fillId="0" borderId="0" xfId="0" applyNumberFormat="1" applyFont="1" applyBorder="1" applyAlignment="1"/>
    <xf numFmtId="49" fontId="11" fillId="0" borderId="0" xfId="0" applyNumberFormat="1" applyFont="1" applyBorder="1" applyAlignment="1"/>
    <xf numFmtId="49" fontId="11" fillId="0" borderId="0" xfId="0" applyNumberFormat="1" applyFont="1" applyBorder="1"/>
    <xf numFmtId="3" fontId="10" fillId="0" borderId="0" xfId="1" applyNumberFormat="1" applyFont="1" applyBorder="1" applyAlignment="1">
      <alignment horizontal="right"/>
    </xf>
    <xf numFmtId="3" fontId="11" fillId="0" borderId="0" xfId="0" applyNumberFormat="1" applyFont="1" applyBorder="1" applyAlignment="1">
      <alignment horizontal="right"/>
    </xf>
    <xf numFmtId="0" fontId="11" fillId="0" borderId="5" xfId="0" applyFont="1" applyBorder="1"/>
    <xf numFmtId="49" fontId="11" fillId="0" borderId="11" xfId="0" applyNumberFormat="1" applyFont="1" applyBorder="1" applyAlignment="1">
      <alignment vertical="top" wrapText="1"/>
    </xf>
    <xf numFmtId="49" fontId="11" fillId="0" borderId="0" xfId="0" applyNumberFormat="1" applyFont="1" applyBorder="1" applyAlignment="1">
      <alignment vertical="top" wrapText="1"/>
    </xf>
    <xf numFmtId="49" fontId="15" fillId="0" borderId="11" xfId="0" applyNumberFormat="1" applyFont="1" applyBorder="1" applyAlignment="1">
      <alignment vertical="top"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wrapText="1"/>
    </xf>
    <xf numFmtId="49" fontId="11" fillId="0" borderId="11" xfId="0" applyNumberFormat="1" applyFont="1" applyBorder="1"/>
    <xf numFmtId="3" fontId="10" fillId="0" borderId="0" xfId="0" applyNumberFormat="1" applyFont="1" applyBorder="1" applyAlignment="1">
      <alignment horizontal="right"/>
    </xf>
    <xf numFmtId="49" fontId="15" fillId="0" borderId="11" xfId="0" applyNumberFormat="1" applyFont="1" applyBorder="1"/>
    <xf numFmtId="49" fontId="15" fillId="0" borderId="0" xfId="0" applyNumberFormat="1" applyFont="1" applyBorder="1"/>
    <xf numFmtId="49" fontId="11" fillId="0" borderId="13" xfId="0" applyNumberFormat="1" applyFont="1" applyBorder="1"/>
    <xf numFmtId="49" fontId="11" fillId="0" borderId="6" xfId="0" applyNumberFormat="1" applyFont="1" applyBorder="1"/>
    <xf numFmtId="49" fontId="11" fillId="0" borderId="6" xfId="0" applyNumberFormat="1" applyFont="1" applyBorder="1" applyAlignment="1">
      <alignment vertical="top" wrapText="1"/>
    </xf>
    <xf numFmtId="0" fontId="11" fillId="0" borderId="6" xfId="0" applyFont="1" applyBorder="1"/>
    <xf numFmtId="3" fontId="10" fillId="0" borderId="6" xfId="1" applyNumberFormat="1" applyFont="1" applyBorder="1" applyAlignment="1">
      <alignment horizontal="right"/>
    </xf>
    <xf numFmtId="3" fontId="11" fillId="0" borderId="6" xfId="0" applyNumberFormat="1" applyFont="1" applyBorder="1" applyAlignment="1">
      <alignment horizontal="right"/>
    </xf>
    <xf numFmtId="0" fontId="11" fillId="0" borderId="7" xfId="0" applyFont="1" applyBorder="1"/>
    <xf numFmtId="49" fontId="11" fillId="0" borderId="0" xfId="0" applyNumberFormat="1" applyFont="1" applyFill="1" applyBorder="1"/>
    <xf numFmtId="3" fontId="11" fillId="0" borderId="0" xfId="1" applyNumberFormat="1" applyFont="1" applyBorder="1" applyAlignment="1">
      <alignment horizontal="right" vertical="top"/>
    </xf>
    <xf numFmtId="3" fontId="11" fillId="0" borderId="0" xfId="1" applyNumberFormat="1" applyFont="1" applyFill="1" applyBorder="1" applyAlignment="1">
      <alignment horizontal="right"/>
    </xf>
    <xf numFmtId="0" fontId="15" fillId="0" borderId="11" xfId="0" applyNumberFormat="1" applyFont="1" applyBorder="1" applyAlignment="1">
      <alignment wrapText="1"/>
    </xf>
    <xf numFmtId="3" fontId="11" fillId="0" borderId="0" xfId="1" applyNumberFormat="1" applyFont="1" applyBorder="1" applyAlignment="1">
      <alignment horizontal="right"/>
    </xf>
    <xf numFmtId="49" fontId="10" fillId="0" borderId="0" xfId="0" applyNumberFormat="1" applyFont="1" applyBorder="1"/>
    <xf numFmtId="49" fontId="11" fillId="0" borderId="6" xfId="0" applyNumberFormat="1" applyFont="1" applyBorder="1" applyAlignment="1">
      <alignment horizontal="center" vertical="center"/>
    </xf>
    <xf numFmtId="49" fontId="11" fillId="0" borderId="0" xfId="0" applyNumberFormat="1" applyFont="1"/>
    <xf numFmtId="164" fontId="10" fillId="0" borderId="0" xfId="1" applyNumberFormat="1" applyFont="1" applyAlignment="1">
      <alignment horizontal="left"/>
    </xf>
    <xf numFmtId="3" fontId="11" fillId="0" borderId="0" xfId="0" applyNumberFormat="1" applyFont="1" applyAlignment="1">
      <alignment horizontal="right"/>
    </xf>
    <xf numFmtId="3" fontId="11" fillId="0" borderId="0" xfId="1" applyNumberFormat="1" applyFont="1" applyAlignment="1">
      <alignment horizontal="right"/>
    </xf>
    <xf numFmtId="49" fontId="15" fillId="0" borderId="0" xfId="0" applyNumberFormat="1" applyFont="1" applyFill="1" applyBorder="1"/>
    <xf numFmtId="3" fontId="10" fillId="0" borderId="0" xfId="1" applyNumberFormat="1" applyFont="1" applyFill="1" applyBorder="1" applyAlignment="1">
      <alignment horizontal="right"/>
    </xf>
    <xf numFmtId="49" fontId="15" fillId="0" borderId="11" xfId="0" applyNumberFormat="1" applyFont="1" applyFill="1" applyBorder="1"/>
    <xf numFmtId="0" fontId="11" fillId="0" borderId="11" xfId="0" applyNumberFormat="1" applyFont="1" applyBorder="1" applyAlignment="1">
      <alignment wrapText="1"/>
    </xf>
    <xf numFmtId="164" fontId="10" fillId="0" borderId="0" xfId="1" applyNumberFormat="1" applyFont="1" applyBorder="1" applyAlignment="1">
      <alignment horizontal="left"/>
    </xf>
    <xf numFmtId="49" fontId="11" fillId="0" borderId="11" xfId="0" applyNumberFormat="1" applyFont="1" applyBorder="1" applyAlignment="1">
      <alignment wrapText="1"/>
    </xf>
    <xf numFmtId="49" fontId="11" fillId="0" borderId="6" xfId="0" applyNumberFormat="1" applyFont="1" applyBorder="1" applyAlignment="1">
      <alignment wrapText="1"/>
    </xf>
    <xf numFmtId="49" fontId="10" fillId="0" borderId="6" xfId="0" applyNumberFormat="1" applyFont="1" applyBorder="1"/>
    <xf numFmtId="3" fontId="10" fillId="0" borderId="6" xfId="0" applyNumberFormat="1" applyFont="1" applyBorder="1" applyAlignment="1">
      <alignment horizontal="right"/>
    </xf>
    <xf numFmtId="3" fontId="10" fillId="0" borderId="0" xfId="1" applyNumberFormat="1" applyFont="1" applyAlignment="1">
      <alignment horizontal="right"/>
    </xf>
    <xf numFmtId="3" fontId="11" fillId="0" borderId="6" xfId="1" applyNumberFormat="1" applyFont="1" applyBorder="1" applyAlignment="1">
      <alignment horizontal="right"/>
    </xf>
    <xf numFmtId="49" fontId="11" fillId="0" borderId="0" xfId="0" applyNumberFormat="1" applyFont="1" applyAlignment="1">
      <alignment horizontal="center" vertical="center"/>
    </xf>
    <xf numFmtId="49" fontId="11" fillId="0" borderId="0" xfId="0" applyNumberFormat="1" applyFont="1" applyAlignment="1">
      <alignment wrapText="1"/>
    </xf>
    <xf numFmtId="49" fontId="15" fillId="0" borderId="0" xfId="0" applyNumberFormat="1" applyFont="1"/>
    <xf numFmtId="49" fontId="15" fillId="0" borderId="0" xfId="0" applyNumberFormat="1" applyFont="1" applyBorder="1" applyAlignment="1">
      <alignment wrapText="1"/>
    </xf>
    <xf numFmtId="49" fontId="15" fillId="0" borderId="11" xfId="0" applyNumberFormat="1" applyFont="1" applyBorder="1" applyAlignment="1">
      <alignment vertical="top"/>
    </xf>
    <xf numFmtId="49" fontId="11" fillId="0" borderId="11" xfId="0" applyNumberFormat="1" applyFont="1" applyBorder="1" applyAlignment="1"/>
    <xf numFmtId="49" fontId="15" fillId="0" borderId="11" xfId="0" applyNumberFormat="1" applyFont="1" applyBorder="1" applyAlignment="1">
      <alignment horizontal="left" vertical="center"/>
    </xf>
    <xf numFmtId="49"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xf>
    <xf numFmtId="0" fontId="11" fillId="0" borderId="0" xfId="0" applyNumberFormat="1" applyFont="1" applyBorder="1" applyAlignment="1">
      <alignment wrapText="1"/>
    </xf>
    <xf numFmtId="49" fontId="15" fillId="0" borderId="11" xfId="0" applyNumberFormat="1" applyFont="1" applyBorder="1" applyAlignment="1">
      <alignment vertical="center"/>
    </xf>
    <xf numFmtId="49" fontId="11" fillId="0" borderId="0" xfId="0" applyNumberFormat="1" applyFont="1" applyBorder="1" applyAlignment="1">
      <alignment vertical="center" wrapText="1"/>
    </xf>
    <xf numFmtId="49" fontId="15" fillId="0" borderId="13" xfId="0" applyNumberFormat="1" applyFont="1" applyBorder="1"/>
    <xf numFmtId="0" fontId="2" fillId="0" borderId="0" xfId="4" applyFont="1" applyFill="1" applyBorder="1" applyAlignment="1">
      <alignment wrapText="1"/>
    </xf>
    <xf numFmtId="0" fontId="3" fillId="0" borderId="0" xfId="5" applyFont="1" applyAlignment="1">
      <alignment horizontal="center"/>
    </xf>
    <xf numFmtId="0" fontId="4" fillId="0" borderId="0" xfId="5" applyFont="1" applyAlignment="1"/>
    <xf numFmtId="0" fontId="18" fillId="0" borderId="0" xfId="0" applyFont="1" applyAlignment="1"/>
    <xf numFmtId="0" fontId="19" fillId="0" borderId="0" xfId="0" applyFont="1"/>
    <xf numFmtId="4" fontId="19" fillId="0" borderId="0" xfId="0" applyNumberFormat="1" applyFont="1" applyAlignment="1">
      <alignment horizontal="right" vertical="center"/>
    </xf>
    <xf numFmtId="4" fontId="18" fillId="0" borderId="0" xfId="0" applyNumberFormat="1" applyFont="1" applyAlignment="1">
      <alignment horizontal="right" vertical="center"/>
    </xf>
    <xf numFmtId="0" fontId="18" fillId="0" borderId="16" xfId="0" applyFont="1" applyBorder="1" applyAlignment="1"/>
    <xf numFmtId="0" fontId="3" fillId="0" borderId="16" xfId="0" applyFont="1" applyBorder="1" applyAlignment="1"/>
    <xf numFmtId="0" fontId="0" fillId="0" borderId="0" xfId="0" applyAlignment="1">
      <alignment wrapText="1"/>
    </xf>
    <xf numFmtId="0" fontId="21" fillId="0" borderId="20" xfId="0" applyFont="1" applyFill="1" applyBorder="1" applyAlignment="1"/>
    <xf numFmtId="0" fontId="21" fillId="0" borderId="21" xfId="0" applyFont="1" applyFill="1" applyBorder="1" applyAlignment="1"/>
    <xf numFmtId="3" fontId="21" fillId="0" borderId="21" xfId="0" applyNumberFormat="1" applyFont="1" applyFill="1" applyBorder="1" applyAlignment="1"/>
    <xf numFmtId="3" fontId="21" fillId="0" borderId="22" xfId="0" applyNumberFormat="1" applyFont="1" applyFill="1" applyBorder="1" applyAlignment="1">
      <alignment horizontal="right" vertical="center"/>
    </xf>
    <xf numFmtId="0" fontId="20" fillId="0" borderId="23" xfId="0" applyFont="1" applyFill="1" applyBorder="1" applyAlignment="1">
      <alignment horizontal="center"/>
    </xf>
    <xf numFmtId="4" fontId="22" fillId="0" borderId="14" xfId="0" applyNumberFormat="1" applyFont="1" applyFill="1" applyBorder="1" applyAlignment="1">
      <alignment horizontal="right" vertical="center"/>
    </xf>
    <xf numFmtId="0" fontId="22" fillId="0" borderId="14" xfId="0" applyFont="1" applyFill="1" applyBorder="1" applyAlignment="1">
      <alignment horizontal="left" vertical="center"/>
    </xf>
    <xf numFmtId="3" fontId="22" fillId="0" borderId="14" xfId="0" applyNumberFormat="1" applyFont="1" applyFill="1" applyBorder="1" applyAlignment="1">
      <alignment vertical="center" wrapText="1"/>
    </xf>
    <xf numFmtId="3" fontId="22" fillId="0" borderId="24" xfId="0" applyNumberFormat="1" applyFont="1" applyFill="1" applyBorder="1" applyAlignment="1">
      <alignment horizontal="right" vertical="center"/>
    </xf>
    <xf numFmtId="0" fontId="22" fillId="0" borderId="14" xfId="0" applyFont="1" applyFill="1" applyBorder="1" applyAlignment="1">
      <alignment vertical="center" wrapText="1"/>
    </xf>
    <xf numFmtId="0" fontId="22" fillId="0" borderId="0" xfId="0" applyFont="1"/>
    <xf numFmtId="0" fontId="21" fillId="0" borderId="25" xfId="0" applyFont="1" applyFill="1" applyBorder="1" applyAlignment="1">
      <alignment vertical="center"/>
    </xf>
    <xf numFmtId="0" fontId="24" fillId="0" borderId="12" xfId="0" applyFont="1" applyFill="1" applyBorder="1" applyAlignment="1">
      <alignment vertical="center" wrapText="1"/>
    </xf>
    <xf numFmtId="0" fontId="24" fillId="0" borderId="8" xfId="0" applyFont="1" applyFill="1" applyBorder="1" applyAlignment="1">
      <alignment vertical="center" wrapText="1"/>
    </xf>
    <xf numFmtId="3" fontId="24" fillId="0" borderId="8" xfId="0" applyNumberFormat="1" applyFont="1" applyFill="1" applyBorder="1" applyAlignment="1">
      <alignment vertical="center" wrapText="1"/>
    </xf>
    <xf numFmtId="3" fontId="24" fillId="0" borderId="26" xfId="0" applyNumberFormat="1" applyFont="1" applyFill="1" applyBorder="1" applyAlignment="1">
      <alignment horizontal="right" vertical="center" wrapText="1"/>
    </xf>
    <xf numFmtId="0" fontId="21" fillId="0" borderId="12" xfId="0" applyFont="1" applyFill="1" applyBorder="1" applyAlignment="1">
      <alignment vertical="center"/>
    </xf>
    <xf numFmtId="0" fontId="20" fillId="0" borderId="0" xfId="0" applyFont="1" applyFill="1" applyAlignment="1">
      <alignment horizontal="center"/>
    </xf>
    <xf numFmtId="0" fontId="22" fillId="0" borderId="0" xfId="0" applyFont="1" applyFill="1"/>
    <xf numFmtId="4" fontId="22" fillId="0" borderId="0" xfId="0" applyNumberFormat="1" applyFont="1" applyFill="1" applyAlignment="1">
      <alignment horizontal="right" vertical="center"/>
    </xf>
    <xf numFmtId="0" fontId="22" fillId="0" borderId="0" xfId="0" applyFont="1" applyFill="1" applyAlignment="1">
      <alignment horizontal="right"/>
    </xf>
    <xf numFmtId="165" fontId="20" fillId="0" borderId="0" xfId="0" applyNumberFormat="1" applyFont="1" applyFill="1" applyBorder="1" applyAlignment="1">
      <alignment horizontal="right" vertical="center"/>
    </xf>
    <xf numFmtId="0" fontId="20" fillId="0" borderId="0" xfId="0" applyFont="1" applyAlignment="1">
      <alignment horizontal="center"/>
    </xf>
    <xf numFmtId="0" fontId="25" fillId="0" borderId="0" xfId="0" applyFont="1"/>
    <xf numFmtId="4" fontId="22" fillId="0" borderId="0" xfId="0" applyNumberFormat="1" applyFont="1" applyAlignment="1">
      <alignment horizontal="right" vertical="center"/>
    </xf>
    <xf numFmtId="0" fontId="2" fillId="0" borderId="0" xfId="4" applyFont="1"/>
    <xf numFmtId="0" fontId="2" fillId="0" borderId="32" xfId="4" applyFont="1" applyBorder="1"/>
    <xf numFmtId="0" fontId="7" fillId="0" borderId="33" xfId="4" applyFont="1" applyFill="1" applyBorder="1" applyAlignment="1">
      <alignment horizontal="left" wrapText="1"/>
    </xf>
    <xf numFmtId="4" fontId="6" fillId="0" borderId="33" xfId="4" applyNumberFormat="1" applyFont="1" applyFill="1" applyBorder="1"/>
    <xf numFmtId="0" fontId="2" fillId="0" borderId="33" xfId="4" applyFont="1" applyBorder="1"/>
    <xf numFmtId="3" fontId="2" fillId="0" borderId="33" xfId="6" applyNumberFormat="1" applyFont="1" applyBorder="1"/>
    <xf numFmtId="3" fontId="2" fillId="0" borderId="34" xfId="6" applyNumberFormat="1" applyFont="1" applyBorder="1"/>
    <xf numFmtId="0" fontId="2" fillId="0" borderId="1" xfId="4" applyFont="1" applyBorder="1"/>
    <xf numFmtId="4" fontId="2" fillId="0" borderId="0" xfId="4" applyNumberFormat="1" applyFont="1" applyFill="1" applyBorder="1"/>
    <xf numFmtId="3" fontId="2" fillId="0" borderId="0" xfId="6" applyNumberFormat="1" applyFont="1" applyBorder="1"/>
    <xf numFmtId="3" fontId="2" fillId="0" borderId="35" xfId="6" applyNumberFormat="1" applyFont="1" applyBorder="1"/>
    <xf numFmtId="4" fontId="6" fillId="0" borderId="0" xfId="4" applyNumberFormat="1" applyFont="1" applyFill="1" applyBorder="1"/>
    <xf numFmtId="3" fontId="2" fillId="0" borderId="0" xfId="4" applyNumberFormat="1" applyFont="1" applyBorder="1"/>
    <xf numFmtId="3" fontId="2" fillId="0" borderId="0" xfId="6" applyNumberFormat="1" applyFont="1" applyBorder="1" applyAlignment="1">
      <alignment wrapText="1"/>
    </xf>
    <xf numFmtId="0" fontId="2" fillId="0" borderId="36" xfId="4" applyFont="1" applyFill="1" applyBorder="1"/>
    <xf numFmtId="0" fontId="7" fillId="0" borderId="16" xfId="4" applyFont="1" applyFill="1" applyBorder="1" applyAlignment="1">
      <alignment wrapText="1"/>
    </xf>
    <xf numFmtId="4" fontId="6" fillId="0" borderId="16" xfId="4" applyNumberFormat="1" applyFont="1" applyFill="1" applyBorder="1"/>
    <xf numFmtId="3" fontId="2" fillId="0" borderId="16" xfId="4" applyNumberFormat="1" applyFont="1" applyFill="1" applyBorder="1"/>
    <xf numFmtId="3" fontId="2" fillId="0" borderId="16" xfId="6" applyNumberFormat="1" applyFont="1" applyFill="1" applyBorder="1"/>
    <xf numFmtId="3" fontId="2" fillId="0" borderId="37" xfId="6" applyNumberFormat="1" applyFont="1" applyFill="1" applyBorder="1"/>
    <xf numFmtId="0" fontId="2" fillId="0" borderId="0" xfId="4" applyFont="1" applyFill="1" applyBorder="1"/>
    <xf numFmtId="3" fontId="2" fillId="0" borderId="0" xfId="6" applyNumberFormat="1" applyFill="1" applyBorder="1"/>
    <xf numFmtId="0" fontId="2" fillId="0" borderId="0" xfId="4" applyFont="1" applyFill="1"/>
    <xf numFmtId="0" fontId="2" fillId="0" borderId="0" xfId="4" applyFont="1" applyFill="1" applyBorder="1" applyAlignment="1">
      <alignment shrinkToFit="1"/>
    </xf>
    <xf numFmtId="3" fontId="2" fillId="0" borderId="0" xfId="6" applyNumberFormat="1" applyFont="1" applyFill="1"/>
    <xf numFmtId="3" fontId="2" fillId="0" borderId="0" xfId="4" applyNumberFormat="1" applyFont="1" applyFill="1" applyBorder="1"/>
    <xf numFmtId="0" fontId="7" fillId="0" borderId="0" xfId="4" applyNumberFormat="1" applyFont="1" applyFill="1" applyBorder="1" applyAlignment="1">
      <alignment wrapText="1"/>
    </xf>
    <xf numFmtId="0" fontId="8" fillId="0" borderId="0" xfId="4" applyFont="1" applyFill="1" applyBorder="1"/>
    <xf numFmtId="0" fontId="5" fillId="0" borderId="0" xfId="5" applyFont="1" applyFill="1" applyBorder="1"/>
    <xf numFmtId="4" fontId="8" fillId="0" borderId="0" xfId="4" applyNumberFormat="1" applyFont="1" applyFill="1" applyBorder="1"/>
    <xf numFmtId="3" fontId="8" fillId="0" borderId="0" xfId="4" applyNumberFormat="1" applyFont="1" applyFill="1" applyBorder="1"/>
    <xf numFmtId="0" fontId="8" fillId="0" borderId="0" xfId="4" applyFont="1"/>
    <xf numFmtId="0" fontId="7" fillId="0" borderId="0" xfId="4" applyFont="1" applyAlignment="1">
      <alignment wrapText="1"/>
    </xf>
    <xf numFmtId="4" fontId="2" fillId="0" borderId="0" xfId="4" applyNumberFormat="1" applyFont="1"/>
    <xf numFmtId="0" fontId="2" fillId="0" borderId="32" xfId="4" applyFont="1" applyFill="1" applyBorder="1"/>
    <xf numFmtId="0" fontId="2" fillId="0" borderId="33" xfId="4" applyFont="1" applyFill="1" applyBorder="1"/>
    <xf numFmtId="3" fontId="2" fillId="0" borderId="33" xfId="6" applyNumberFormat="1" applyFont="1" applyFill="1" applyBorder="1"/>
    <xf numFmtId="3" fontId="2" fillId="0" borderId="34" xfId="6" applyNumberFormat="1" applyFont="1" applyFill="1" applyBorder="1"/>
    <xf numFmtId="0" fontId="2" fillId="0" borderId="1" xfId="4" applyFont="1" applyFill="1" applyBorder="1"/>
    <xf numFmtId="3" fontId="2" fillId="0" borderId="35" xfId="6" applyNumberFormat="1" applyFont="1" applyFill="1" applyBorder="1"/>
    <xf numFmtId="3" fontId="2" fillId="0" borderId="0" xfId="6" applyNumberFormat="1" applyFont="1" applyFill="1" applyBorder="1" applyAlignment="1">
      <alignment wrapText="1"/>
    </xf>
    <xf numFmtId="0" fontId="22" fillId="0" borderId="0" xfId="4" applyFont="1" applyBorder="1"/>
    <xf numFmtId="3" fontId="2" fillId="0" borderId="0" xfId="6" applyNumberFormat="1" applyBorder="1"/>
    <xf numFmtId="0" fontId="22" fillId="0" borderId="0" xfId="4" applyFont="1" applyBorder="1" applyAlignment="1">
      <alignment wrapText="1"/>
    </xf>
    <xf numFmtId="3" fontId="2" fillId="0" borderId="0" xfId="6" applyNumberFormat="1" applyFont="1"/>
    <xf numFmtId="0" fontId="7" fillId="0" borderId="0" xfId="4" applyFont="1" applyBorder="1" applyAlignment="1">
      <alignment wrapText="1"/>
    </xf>
    <xf numFmtId="4" fontId="2" fillId="0" borderId="0" xfId="4" applyNumberFormat="1" applyFont="1" applyBorder="1"/>
    <xf numFmtId="0" fontId="2" fillId="0" borderId="0" xfId="4" applyFont="1" applyBorder="1"/>
    <xf numFmtId="3" fontId="2" fillId="0" borderId="0" xfId="4" applyNumberFormat="1" applyFont="1"/>
    <xf numFmtId="0" fontId="2" fillId="0" borderId="32" xfId="5" applyFont="1" applyBorder="1"/>
    <xf numFmtId="0" fontId="7" fillId="0" borderId="33" xfId="5" applyFont="1" applyBorder="1" applyAlignment="1">
      <alignment horizontal="left" wrapText="1"/>
    </xf>
    <xf numFmtId="4" fontId="6" fillId="0" borderId="33" xfId="5" applyNumberFormat="1" applyFont="1" applyFill="1" applyBorder="1"/>
    <xf numFmtId="0" fontId="2" fillId="0" borderId="33" xfId="5" applyFont="1" applyBorder="1"/>
    <xf numFmtId="3" fontId="2" fillId="0" borderId="33" xfId="7" applyNumberFormat="1" applyFont="1" applyBorder="1"/>
    <xf numFmtId="0" fontId="2" fillId="0" borderId="1" xfId="5" applyFont="1" applyBorder="1"/>
    <xf numFmtId="3" fontId="2" fillId="0" borderId="0" xfId="7" applyNumberFormat="1" applyFont="1" applyBorder="1"/>
    <xf numFmtId="3" fontId="2" fillId="0" borderId="35" xfId="7" applyNumberFormat="1" applyFont="1" applyBorder="1"/>
    <xf numFmtId="0" fontId="7" fillId="0" borderId="0" xfId="5" applyFont="1" applyBorder="1"/>
    <xf numFmtId="3" fontId="2" fillId="0" borderId="0" xfId="5" applyNumberFormat="1" applyFont="1" applyBorder="1"/>
    <xf numFmtId="0" fontId="7" fillId="0" borderId="0" xfId="5" applyFont="1" applyBorder="1" applyAlignment="1">
      <alignment wrapText="1"/>
    </xf>
    <xf numFmtId="3" fontId="2" fillId="0" borderId="0" xfId="7" applyNumberFormat="1" applyFont="1" applyBorder="1" applyAlignment="1">
      <alignment wrapText="1"/>
    </xf>
    <xf numFmtId="0" fontId="2" fillId="0" borderId="36" xfId="5" applyFont="1" applyBorder="1"/>
    <xf numFmtId="0" fontId="7" fillId="0" borderId="16" xfId="5" applyFont="1" applyBorder="1" applyAlignment="1">
      <alignment wrapText="1"/>
    </xf>
    <xf numFmtId="4" fontId="6" fillId="0" borderId="16" xfId="5" applyNumberFormat="1" applyFont="1" applyFill="1" applyBorder="1"/>
    <xf numFmtId="3" fontId="2" fillId="0" borderId="16" xfId="5" applyNumberFormat="1" applyFont="1" applyBorder="1"/>
    <xf numFmtId="3" fontId="2" fillId="0" borderId="16" xfId="7" applyNumberFormat="1" applyFont="1" applyFill="1" applyBorder="1"/>
    <xf numFmtId="3" fontId="2" fillId="0" borderId="16" xfId="7" applyNumberFormat="1" applyFont="1" applyBorder="1"/>
    <xf numFmtId="3" fontId="2" fillId="0" borderId="37" xfId="7" applyNumberFormat="1" applyFont="1" applyBorder="1"/>
    <xf numFmtId="0" fontId="22" fillId="0" borderId="0" xfId="5" applyFont="1" applyBorder="1"/>
    <xf numFmtId="0" fontId="7" fillId="0" borderId="0" xfId="5" applyFont="1" applyBorder="1" applyAlignment="1">
      <alignment horizontal="right" wrapText="1"/>
    </xf>
    <xf numFmtId="3" fontId="2" fillId="0" borderId="0" xfId="7" applyNumberFormat="1" applyFont="1"/>
    <xf numFmtId="4" fontId="6" fillId="0" borderId="0" xfId="5" applyNumberFormat="1" applyFont="1" applyBorder="1"/>
    <xf numFmtId="0" fontId="8" fillId="0" borderId="0" xfId="5" applyFont="1" applyBorder="1"/>
    <xf numFmtId="0" fontId="5" fillId="0" borderId="0" xfId="5" applyFont="1" applyBorder="1" applyAlignment="1">
      <alignment shrinkToFit="1"/>
    </xf>
    <xf numFmtId="4" fontId="8" fillId="0" borderId="0" xfId="5" applyNumberFormat="1" applyFont="1" applyBorder="1" applyAlignment="1">
      <alignment shrinkToFit="1"/>
    </xf>
    <xf numFmtId="0" fontId="8" fillId="0" borderId="0" xfId="5" applyFont="1" applyBorder="1" applyAlignment="1">
      <alignment shrinkToFit="1"/>
    </xf>
    <xf numFmtId="3" fontId="8" fillId="0" borderId="0" xfId="5" applyNumberFormat="1" applyFont="1" applyBorder="1" applyAlignment="1">
      <alignment shrinkToFit="1"/>
    </xf>
    <xf numFmtId="4" fontId="2" fillId="0" borderId="0" xfId="5" applyNumberFormat="1" applyFont="1" applyBorder="1"/>
    <xf numFmtId="4" fontId="2" fillId="0" borderId="0" xfId="5" applyNumberFormat="1" applyFont="1"/>
    <xf numFmtId="3" fontId="2" fillId="0" borderId="34" xfId="7" applyNumberFormat="1" applyFont="1" applyFill="1" applyBorder="1"/>
    <xf numFmtId="3" fontId="2" fillId="0" borderId="35" xfId="7" applyNumberFormat="1" applyFont="1" applyFill="1" applyBorder="1"/>
    <xf numFmtId="0" fontId="2" fillId="0" borderId="1" xfId="5" applyFont="1" applyFill="1" applyBorder="1"/>
    <xf numFmtId="3" fontId="2" fillId="0" borderId="0" xfId="7" applyNumberFormat="1" applyFont="1" applyFill="1" applyBorder="1" applyAlignment="1">
      <alignment wrapText="1"/>
    </xf>
    <xf numFmtId="3" fontId="7" fillId="0" borderId="0" xfId="5" applyNumberFormat="1" applyFont="1" applyFill="1" applyBorder="1"/>
    <xf numFmtId="0" fontId="2" fillId="0" borderId="36" xfId="5" applyFont="1" applyFill="1" applyBorder="1"/>
    <xf numFmtId="3" fontId="6" fillId="0" borderId="0" xfId="7" applyNumberFormat="1" applyFont="1" applyFill="1" applyBorder="1"/>
    <xf numFmtId="3" fontId="2" fillId="0" borderId="0" xfId="5" applyNumberFormat="1" applyFont="1" applyFill="1" applyBorder="1" applyAlignment="1">
      <alignment vertical="center"/>
    </xf>
    <xf numFmtId="0" fontId="9" fillId="0" borderId="0" xfId="5" applyFont="1" applyFill="1" applyBorder="1" applyAlignment="1">
      <alignment vertical="center" wrapText="1"/>
    </xf>
    <xf numFmtId="4" fontId="6" fillId="0" borderId="0" xfId="5" applyNumberFormat="1" applyFont="1" applyFill="1" applyBorder="1" applyAlignment="1">
      <alignment vertical="center"/>
    </xf>
    <xf numFmtId="0" fontId="6" fillId="0" borderId="0" xfId="5" applyFont="1" applyFill="1" applyBorder="1" applyAlignment="1">
      <alignment vertical="center"/>
    </xf>
    <xf numFmtId="3" fontId="6" fillId="0" borderId="0" xfId="7" applyNumberFormat="1" applyFont="1" applyFill="1" applyBorder="1" applyAlignment="1">
      <alignment vertical="center"/>
    </xf>
    <xf numFmtId="3" fontId="9" fillId="0" borderId="0" xfId="7" applyNumberFormat="1" applyFont="1" applyFill="1" applyBorder="1" applyAlignment="1">
      <alignment vertical="center"/>
    </xf>
    <xf numFmtId="0" fontId="7" fillId="0" borderId="0" xfId="5" applyFont="1" applyFill="1" applyBorder="1"/>
    <xf numFmtId="0" fontId="9" fillId="0" borderId="0" xfId="5" applyFont="1" applyBorder="1" applyAlignment="1">
      <alignment shrinkToFit="1"/>
    </xf>
    <xf numFmtId="4" fontId="8" fillId="0" borderId="0" xfId="5" applyNumberFormat="1" applyFont="1" applyFill="1" applyBorder="1" applyAlignment="1">
      <alignment shrinkToFit="1"/>
    </xf>
    <xf numFmtId="4" fontId="8" fillId="0" borderId="0" xfId="5" applyNumberFormat="1" applyFont="1" applyFill="1" applyBorder="1" applyAlignment="1">
      <alignment vertical="center"/>
    </xf>
    <xf numFmtId="0" fontId="8" fillId="0" borderId="0" xfId="5" applyFont="1" applyBorder="1" applyAlignment="1">
      <alignment vertical="center"/>
    </xf>
    <xf numFmtId="3" fontId="8" fillId="0" borderId="0" xfId="5" applyNumberFormat="1" applyFont="1" applyBorder="1" applyAlignment="1">
      <alignment vertical="center"/>
    </xf>
    <xf numFmtId="3" fontId="9" fillId="0" borderId="0" xfId="5" applyNumberFormat="1" applyFont="1" applyBorder="1" applyAlignment="1">
      <alignment vertical="center"/>
    </xf>
    <xf numFmtId="0" fontId="9" fillId="0" borderId="0" xfId="5" applyFont="1" applyBorder="1" applyAlignment="1">
      <alignment vertical="center" wrapText="1"/>
    </xf>
    <xf numFmtId="0" fontId="6" fillId="0" borderId="0" xfId="5" applyFont="1" applyBorder="1" applyAlignment="1">
      <alignment vertical="center"/>
    </xf>
    <xf numFmtId="3" fontId="6" fillId="0" borderId="0" xfId="7" applyNumberFormat="1" applyFont="1" applyBorder="1" applyAlignment="1">
      <alignment vertical="center"/>
    </xf>
    <xf numFmtId="3" fontId="9" fillId="0" borderId="0" xfId="7" applyNumberFormat="1" applyFont="1" applyBorder="1" applyAlignment="1">
      <alignment vertical="center"/>
    </xf>
    <xf numFmtId="0" fontId="2" fillId="0" borderId="0" xfId="0" applyFont="1" applyBorder="1" applyAlignment="1">
      <alignment wrapText="1"/>
    </xf>
    <xf numFmtId="3" fontId="2" fillId="0" borderId="0" xfId="2" applyNumberFormat="1" applyFont="1" applyBorder="1"/>
    <xf numFmtId="0" fontId="2" fillId="0" borderId="0" xfId="0" applyFont="1" applyBorder="1"/>
    <xf numFmtId="3" fontId="6" fillId="0" borderId="0" xfId="0" applyNumberFormat="1" applyFont="1" applyBorder="1"/>
    <xf numFmtId="3" fontId="2" fillId="0" borderId="0" xfId="0" applyNumberFormat="1" applyFont="1" applyBorder="1"/>
    <xf numFmtId="3" fontId="2" fillId="0" borderId="6" xfId="0" applyNumberFormat="1" applyFont="1" applyBorder="1"/>
    <xf numFmtId="3" fontId="2" fillId="0" borderId="6" xfId="2" applyNumberFormat="1" applyFont="1" applyBorder="1"/>
    <xf numFmtId="0" fontId="2" fillId="0" borderId="0" xfId="0" applyFont="1" applyBorder="1" applyAlignment="1">
      <alignment vertical="top" wrapText="1"/>
    </xf>
    <xf numFmtId="0" fontId="2" fillId="0" borderId="14" xfId="5" applyFont="1" applyBorder="1"/>
    <xf numFmtId="3" fontId="2" fillId="0" borderId="14" xfId="7" applyNumberFormat="1" applyFont="1" applyFill="1" applyBorder="1"/>
    <xf numFmtId="3" fontId="2" fillId="0" borderId="24" xfId="7" applyNumberFormat="1" applyFont="1" applyFill="1" applyBorder="1"/>
    <xf numFmtId="0" fontId="2" fillId="0" borderId="30" xfId="5" applyFont="1" applyBorder="1"/>
    <xf numFmtId="3" fontId="2" fillId="0" borderId="30" xfId="7" applyNumberFormat="1" applyFont="1" applyFill="1" applyBorder="1"/>
    <xf numFmtId="3" fontId="2" fillId="0" borderId="31" xfId="7" applyNumberFormat="1" applyFont="1" applyFill="1" applyBorder="1"/>
    <xf numFmtId="0" fontId="2" fillId="0" borderId="14" xfId="5" applyFont="1" applyFill="1" applyBorder="1" applyAlignment="1">
      <alignment vertical="center"/>
    </xf>
    <xf numFmtId="3" fontId="2" fillId="0" borderId="14" xfId="5" applyNumberFormat="1" applyFont="1" applyFill="1" applyBorder="1" applyAlignment="1">
      <alignment vertical="center"/>
    </xf>
    <xf numFmtId="3" fontId="2" fillId="0" borderId="24" xfId="5" applyNumberFormat="1" applyFont="1" applyFill="1" applyBorder="1" applyAlignment="1">
      <alignment vertical="center"/>
    </xf>
    <xf numFmtId="0" fontId="2" fillId="0" borderId="24" xfId="5" applyFont="1" applyFill="1" applyBorder="1" applyAlignment="1">
      <alignment vertical="center"/>
    </xf>
    <xf numFmtId="3" fontId="9" fillId="0" borderId="30" xfId="7" applyNumberFormat="1" applyFont="1" applyFill="1" applyBorder="1" applyAlignment="1">
      <alignment vertical="center"/>
    </xf>
    <xf numFmtId="3" fontId="9" fillId="0" borderId="31" xfId="7" applyNumberFormat="1" applyFont="1" applyFill="1" applyBorder="1" applyAlignment="1">
      <alignment vertical="center"/>
    </xf>
    <xf numFmtId="0" fontId="2" fillId="0" borderId="24" xfId="5" applyFont="1" applyBorder="1"/>
    <xf numFmtId="0" fontId="2" fillId="0" borderId="31" xfId="5" applyFont="1" applyBorder="1"/>
    <xf numFmtId="0" fontId="2" fillId="0" borderId="6" xfId="0" applyFont="1" applyBorder="1" applyAlignment="1">
      <alignment vertical="top" wrapText="1"/>
    </xf>
    <xf numFmtId="3" fontId="11" fillId="0" borderId="0" xfId="0" applyNumberFormat="1" applyFont="1" applyBorder="1"/>
    <xf numFmtId="3" fontId="11" fillId="0" borderId="6" xfId="0" applyNumberFormat="1" applyFont="1" applyBorder="1"/>
    <xf numFmtId="0" fontId="2" fillId="0" borderId="0" xfId="0" applyFont="1" applyBorder="1" applyAlignment="1">
      <alignment horizontal="left" vertical="top" wrapText="1"/>
    </xf>
    <xf numFmtId="0" fontId="2" fillId="0" borderId="23" xfId="0" applyFont="1" applyBorder="1"/>
    <xf numFmtId="0" fontId="2" fillId="0" borderId="14" xfId="0" applyFont="1" applyBorder="1"/>
    <xf numFmtId="165" fontId="2" fillId="0" borderId="14" xfId="0" applyNumberFormat="1" applyFont="1" applyBorder="1"/>
    <xf numFmtId="3" fontId="6" fillId="0" borderId="14" xfId="7" applyNumberFormat="1" applyFont="1" applyFill="1" applyBorder="1"/>
    <xf numFmtId="3" fontId="6" fillId="0" borderId="24" xfId="7" applyNumberFormat="1" applyFont="1" applyFill="1" applyBorder="1"/>
    <xf numFmtId="0" fontId="2" fillId="0" borderId="23" xfId="0" applyFont="1" applyBorder="1" applyAlignment="1">
      <alignment wrapText="1"/>
    </xf>
    <xf numFmtId="0" fontId="2" fillId="0" borderId="46" xfId="0" applyFont="1" applyBorder="1"/>
    <xf numFmtId="0" fontId="2" fillId="0" borderId="30" xfId="0" applyFont="1" applyBorder="1"/>
    <xf numFmtId="165" fontId="2" fillId="0" borderId="30" xfId="0" applyNumberFormat="1" applyFont="1" applyBorder="1"/>
    <xf numFmtId="0" fontId="2" fillId="0" borderId="0" xfId="0" applyFont="1"/>
    <xf numFmtId="165" fontId="2" fillId="0" borderId="0" xfId="0" applyNumberFormat="1" applyFont="1"/>
    <xf numFmtId="165" fontId="2" fillId="0" borderId="0" xfId="0" applyNumberFormat="1" applyFont="1" applyBorder="1"/>
    <xf numFmtId="0" fontId="2" fillId="0" borderId="46" xfId="0" applyFont="1" applyBorder="1" applyAlignment="1">
      <alignment wrapText="1"/>
    </xf>
    <xf numFmtId="0" fontId="2" fillId="0" borderId="14" xfId="0" applyFont="1" applyFill="1" applyBorder="1"/>
    <xf numFmtId="0" fontId="2" fillId="0" borderId="46" xfId="0" applyFont="1" applyFill="1" applyBorder="1" applyAlignment="1">
      <alignment vertical="top" wrapText="1"/>
    </xf>
    <xf numFmtId="0" fontId="2" fillId="0" borderId="30" xfId="0" applyFont="1" applyFill="1" applyBorder="1"/>
    <xf numFmtId="165" fontId="2" fillId="0" borderId="30" xfId="0" applyNumberFormat="1" applyFont="1" applyFill="1" applyBorder="1"/>
    <xf numFmtId="0" fontId="2" fillId="9" borderId="14" xfId="5" applyFont="1" applyFill="1" applyBorder="1"/>
    <xf numFmtId="0" fontId="2" fillId="9" borderId="30" xfId="5" applyFont="1" applyFill="1" applyBorder="1"/>
    <xf numFmtId="0" fontId="2" fillId="9" borderId="14" xfId="5" applyFont="1" applyFill="1" applyBorder="1" applyAlignment="1">
      <alignment vertical="center"/>
    </xf>
    <xf numFmtId="0" fontId="2" fillId="9" borderId="30" xfId="5" applyFont="1" applyFill="1" applyBorder="1" applyAlignment="1">
      <alignment vertical="center"/>
    </xf>
    <xf numFmtId="0" fontId="2" fillId="0" borderId="10" xfId="5" applyFont="1" applyBorder="1"/>
    <xf numFmtId="0" fontId="2" fillId="0" borderId="3" xfId="0" applyFont="1" applyBorder="1" applyAlignment="1">
      <alignment wrapText="1"/>
    </xf>
    <xf numFmtId="3" fontId="11" fillId="0" borderId="3" xfId="0" applyNumberFormat="1" applyFont="1" applyBorder="1"/>
    <xf numFmtId="3" fontId="2" fillId="0" borderId="3" xfId="2" applyNumberFormat="1" applyFont="1" applyBorder="1"/>
    <xf numFmtId="3" fontId="2" fillId="0" borderId="4" xfId="2" applyNumberFormat="1" applyFont="1" applyBorder="1"/>
    <xf numFmtId="0" fontId="2" fillId="0" borderId="11" xfId="5" applyFont="1" applyBorder="1"/>
    <xf numFmtId="3" fontId="2" fillId="0" borderId="5" xfId="2" applyNumberFormat="1" applyFont="1" applyBorder="1"/>
    <xf numFmtId="0" fontId="2" fillId="0" borderId="13" xfId="5" applyFont="1" applyBorder="1"/>
    <xf numFmtId="0" fontId="26" fillId="0" borderId="0" xfId="0" applyFont="1" applyAlignment="1"/>
    <xf numFmtId="0" fontId="21" fillId="0" borderId="22" xfId="0" applyFont="1" applyFill="1" applyBorder="1" applyAlignment="1">
      <alignment horizontal="right" vertical="center"/>
    </xf>
    <xf numFmtId="165" fontId="20" fillId="0" borderId="33" xfId="0" applyNumberFormat="1" applyFont="1" applyFill="1" applyBorder="1" applyAlignment="1">
      <alignment horizontal="right" vertical="center"/>
    </xf>
    <xf numFmtId="0" fontId="3" fillId="0" borderId="0" xfId="5" applyFont="1" applyAlignment="1">
      <alignment horizontal="center"/>
    </xf>
    <xf numFmtId="0" fontId="4" fillId="0" borderId="0" xfId="5" applyFont="1" applyAlignment="1"/>
    <xf numFmtId="49" fontId="11" fillId="0" borderId="13" xfId="0" applyNumberFormat="1" applyFont="1" applyBorder="1" applyAlignment="1">
      <alignment wrapText="1"/>
    </xf>
    <xf numFmtId="49" fontId="12" fillId="0" borderId="23" xfId="0" applyNumberFormat="1" applyFont="1" applyFill="1" applyBorder="1" applyAlignment="1">
      <alignment horizontal="left" vertical="top" wrapText="1"/>
    </xf>
    <xf numFmtId="164" fontId="10" fillId="0" borderId="24" xfId="1" applyNumberFormat="1" applyFont="1" applyFill="1" applyBorder="1" applyAlignment="1">
      <alignment vertical="top" wrapText="1"/>
    </xf>
    <xf numFmtId="49" fontId="12" fillId="0" borderId="23" xfId="1" applyNumberFormat="1" applyFont="1" applyFill="1" applyBorder="1" applyAlignment="1">
      <alignment horizontal="left" vertical="top" wrapText="1"/>
    </xf>
    <xf numFmtId="49" fontId="12" fillId="0" borderId="46" xfId="1" applyNumberFormat="1" applyFont="1" applyFill="1" applyBorder="1" applyAlignment="1">
      <alignment horizontal="left" vertical="top" wrapText="1"/>
    </xf>
    <xf numFmtId="164" fontId="10" fillId="0" borderId="30" xfId="1" applyNumberFormat="1" applyFont="1" applyFill="1" applyBorder="1" applyAlignment="1">
      <alignment horizontal="center" vertical="top" wrapText="1"/>
    </xf>
    <xf numFmtId="164" fontId="10" fillId="0" borderId="31" xfId="1" applyNumberFormat="1" applyFont="1" applyFill="1" applyBorder="1" applyAlignment="1">
      <alignment vertical="top" wrapText="1"/>
    </xf>
    <xf numFmtId="49" fontId="12" fillId="0" borderId="48" xfId="0" applyNumberFormat="1" applyFont="1" applyFill="1" applyBorder="1" applyAlignment="1">
      <alignment horizontal="left" vertical="top" wrapText="1"/>
    </xf>
    <xf numFmtId="164" fontId="10" fillId="0" borderId="15" xfId="1" applyNumberFormat="1" applyFont="1" applyFill="1" applyBorder="1" applyAlignment="1">
      <alignment horizontal="center" vertical="top" wrapText="1"/>
    </xf>
    <xf numFmtId="164" fontId="10" fillId="0" borderId="47" xfId="1" applyNumberFormat="1" applyFont="1" applyFill="1" applyBorder="1" applyAlignment="1">
      <alignment vertical="top" wrapText="1"/>
    </xf>
    <xf numFmtId="49" fontId="12" fillId="0" borderId="0" xfId="1" applyNumberFormat="1" applyFont="1" applyFill="1" applyBorder="1" applyAlignment="1">
      <alignment horizontal="left" vertical="top" wrapText="1"/>
    </xf>
    <xf numFmtId="164" fontId="10" fillId="0" borderId="0" xfId="1" applyNumberFormat="1" applyFont="1" applyFill="1" applyBorder="1" applyAlignment="1">
      <alignment horizontal="center" vertical="top" wrapText="1"/>
    </xf>
    <xf numFmtId="0" fontId="27" fillId="0" borderId="14" xfId="0" applyFont="1" applyFill="1" applyBorder="1"/>
    <xf numFmtId="0" fontId="28" fillId="0" borderId="14" xfId="0" applyFont="1" applyFill="1" applyBorder="1" applyAlignment="1">
      <alignment vertical="top" wrapText="1"/>
    </xf>
    <xf numFmtId="0" fontId="27" fillId="0" borderId="14" xfId="0" applyFont="1" applyBorder="1" applyAlignment="1">
      <alignment wrapText="1"/>
    </xf>
    <xf numFmtId="0" fontId="28" fillId="0" borderId="14" xfId="4" applyFont="1" applyBorder="1" applyAlignment="1">
      <alignment vertical="top" wrapText="1"/>
    </xf>
    <xf numFmtId="0" fontId="29" fillId="12" borderId="43" xfId="0" applyFont="1" applyFill="1" applyBorder="1" applyAlignment="1">
      <alignment horizontal="center" vertical="center" wrapText="1"/>
    </xf>
    <xf numFmtId="0" fontId="29" fillId="12" borderId="30" xfId="0" applyFont="1" applyFill="1" applyBorder="1" applyAlignment="1">
      <alignment horizontal="center" vertical="center" wrapText="1"/>
    </xf>
    <xf numFmtId="9" fontId="29" fillId="12" borderId="30" xfId="0" applyNumberFormat="1" applyFont="1" applyFill="1" applyBorder="1" applyAlignment="1">
      <alignment horizontal="center" vertical="center" wrapText="1"/>
    </xf>
    <xf numFmtId="49" fontId="29" fillId="0" borderId="15" xfId="0" applyNumberFormat="1" applyFont="1" applyFill="1" applyBorder="1" applyAlignment="1">
      <alignment horizontal="left" vertical="top" wrapText="1"/>
    </xf>
    <xf numFmtId="164" fontId="28" fillId="0" borderId="15" xfId="1" applyNumberFormat="1" applyFont="1" applyFill="1" applyBorder="1" applyAlignment="1">
      <alignment horizontal="center" vertical="top"/>
    </xf>
    <xf numFmtId="164" fontId="28" fillId="0" borderId="15" xfId="1" applyNumberFormat="1" applyFont="1" applyFill="1" applyBorder="1" applyAlignment="1">
      <alignment vertical="top"/>
    </xf>
    <xf numFmtId="49" fontId="29" fillId="0" borderId="14" xfId="0" applyNumberFormat="1" applyFont="1" applyFill="1" applyBorder="1" applyAlignment="1">
      <alignment horizontal="left" vertical="top" wrapText="1"/>
    </xf>
    <xf numFmtId="164" fontId="28" fillId="0" borderId="14" xfId="1" applyNumberFormat="1" applyFont="1" applyFill="1" applyBorder="1" applyAlignment="1">
      <alignment horizontal="center" vertical="top"/>
    </xf>
    <xf numFmtId="164" fontId="28" fillId="0" borderId="14" xfId="1" applyNumberFormat="1" applyFont="1" applyFill="1" applyBorder="1" applyAlignment="1">
      <alignment vertical="top"/>
    </xf>
    <xf numFmtId="164" fontId="28" fillId="0" borderId="14" xfId="1" applyNumberFormat="1" applyFont="1" applyBorder="1" applyAlignment="1">
      <alignment horizontal="center" vertical="top"/>
    </xf>
    <xf numFmtId="164" fontId="28" fillId="0" borderId="14" xfId="1" applyNumberFormat="1" applyFont="1" applyBorder="1" applyAlignment="1">
      <alignment vertical="top"/>
    </xf>
    <xf numFmtId="49" fontId="15" fillId="0" borderId="14" xfId="0" applyNumberFormat="1" applyFont="1" applyBorder="1" applyAlignment="1">
      <alignment horizontal="right"/>
    </xf>
    <xf numFmtId="49" fontId="15" fillId="0" borderId="14" xfId="0" applyNumberFormat="1" applyFont="1" applyBorder="1" applyAlignment="1">
      <alignment horizontal="right" vertical="top"/>
    </xf>
    <xf numFmtId="49" fontId="30" fillId="0" borderId="14" xfId="0" applyNumberFormat="1" applyFont="1" applyBorder="1" applyAlignment="1">
      <alignment horizontal="right"/>
    </xf>
    <xf numFmtId="0" fontId="6" fillId="0" borderId="1" xfId="5" applyFont="1" applyFill="1" applyBorder="1"/>
    <xf numFmtId="0" fontId="2" fillId="6" borderId="25" xfId="4" applyFont="1" applyFill="1" applyBorder="1" applyAlignment="1">
      <alignment wrapText="1"/>
    </xf>
    <xf numFmtId="3" fontId="2" fillId="0" borderId="0" xfId="5" applyNumberFormat="1" applyFont="1" applyBorder="1" applyAlignment="1">
      <alignment horizontal="right"/>
    </xf>
    <xf numFmtId="3" fontId="2" fillId="0" borderId="35" xfId="5" applyNumberFormat="1" applyFont="1" applyBorder="1" applyAlignment="1">
      <alignment horizontal="right"/>
    </xf>
    <xf numFmtId="3" fontId="2" fillId="7" borderId="39" xfId="6" applyNumberFormat="1" applyFont="1" applyFill="1" applyBorder="1"/>
    <xf numFmtId="0" fontId="2" fillId="19" borderId="27" xfId="5" applyFont="1" applyFill="1" applyBorder="1"/>
    <xf numFmtId="0" fontId="7" fillId="19" borderId="28" xfId="5" applyFont="1" applyFill="1" applyBorder="1" applyAlignment="1">
      <alignment wrapText="1"/>
    </xf>
    <xf numFmtId="4" fontId="6" fillId="19" borderId="28" xfId="5" applyNumberFormat="1" applyFont="1" applyFill="1" applyBorder="1"/>
    <xf numFmtId="3" fontId="2" fillId="19" borderId="28" xfId="5" applyNumberFormat="1" applyFont="1" applyFill="1" applyBorder="1"/>
    <xf numFmtId="3" fontId="2" fillId="19" borderId="28" xfId="7" applyNumberFormat="1" applyFont="1" applyFill="1" applyBorder="1"/>
    <xf numFmtId="3" fontId="2" fillId="19" borderId="53" xfId="7" applyNumberFormat="1" applyFont="1" applyFill="1" applyBorder="1"/>
    <xf numFmtId="0" fontId="2" fillId="7" borderId="27" xfId="5" applyFont="1" applyFill="1" applyBorder="1"/>
    <xf numFmtId="0" fontId="7" fillId="7" borderId="28" xfId="5" applyFont="1" applyFill="1" applyBorder="1" applyAlignment="1">
      <alignment wrapText="1"/>
    </xf>
    <xf numFmtId="4" fontId="6" fillId="7" borderId="28" xfId="5" applyNumberFormat="1" applyFont="1" applyFill="1" applyBorder="1"/>
    <xf numFmtId="3" fontId="2" fillId="7" borderId="28" xfId="5" applyNumberFormat="1" applyFont="1" applyFill="1" applyBorder="1"/>
    <xf numFmtId="3" fontId="2" fillId="7" borderId="28" xfId="7" applyNumberFormat="1" applyFont="1" applyFill="1" applyBorder="1"/>
    <xf numFmtId="3" fontId="2" fillId="7" borderId="53" xfId="7" applyNumberFormat="1" applyFont="1" applyFill="1" applyBorder="1"/>
    <xf numFmtId="3" fontId="2" fillId="0" borderId="26" xfId="7" applyNumberFormat="1" applyFont="1" applyFill="1" applyBorder="1"/>
    <xf numFmtId="0" fontId="2" fillId="18" borderId="25" xfId="5" applyFont="1" applyFill="1" applyBorder="1"/>
    <xf numFmtId="0" fontId="7" fillId="18" borderId="8" xfId="5" applyFont="1" applyFill="1" applyBorder="1" applyAlignment="1">
      <alignment wrapText="1"/>
    </xf>
    <xf numFmtId="4" fontId="2" fillId="18" borderId="8" xfId="5" applyNumberFormat="1" applyFont="1" applyFill="1" applyBorder="1"/>
    <xf numFmtId="3" fontId="2" fillId="18" borderId="8" xfId="5" applyNumberFormat="1" applyFont="1" applyFill="1" applyBorder="1"/>
    <xf numFmtId="3" fontId="2" fillId="18" borderId="8" xfId="6" applyNumberFormat="1" applyFont="1" applyFill="1" applyBorder="1"/>
    <xf numFmtId="3" fontId="2" fillId="18" borderId="8" xfId="7" applyNumberFormat="1" applyFont="1" applyFill="1" applyBorder="1"/>
    <xf numFmtId="3" fontId="2" fillId="18" borderId="26" xfId="7" applyNumberFormat="1" applyFont="1" applyFill="1" applyBorder="1"/>
    <xf numFmtId="0" fontId="6" fillId="12" borderId="38" xfId="5" applyFont="1" applyFill="1" applyBorder="1"/>
    <xf numFmtId="0" fontId="5" fillId="12" borderId="39" xfId="5" applyFont="1" applyFill="1" applyBorder="1" applyAlignment="1">
      <alignment wrapText="1"/>
    </xf>
    <xf numFmtId="4" fontId="2" fillId="12" borderId="39" xfId="5" applyNumberFormat="1" applyFont="1" applyFill="1" applyBorder="1"/>
    <xf numFmtId="3" fontId="2" fillId="12" borderId="39" xfId="5" applyNumberFormat="1" applyFont="1" applyFill="1" applyBorder="1"/>
    <xf numFmtId="3" fontId="2" fillId="12" borderId="39" xfId="6" applyNumberFormat="1" applyFont="1" applyFill="1" applyBorder="1"/>
    <xf numFmtId="3" fontId="2" fillId="12" borderId="39" xfId="7" applyNumberFormat="1" applyFont="1" applyFill="1" applyBorder="1"/>
    <xf numFmtId="3" fontId="2" fillId="12" borderId="40" xfId="7" applyNumberFormat="1" applyFont="1" applyFill="1" applyBorder="1"/>
    <xf numFmtId="3" fontId="2" fillId="15" borderId="8" xfId="5" applyNumberFormat="1" applyFont="1" applyFill="1" applyBorder="1" applyAlignment="1">
      <alignment horizontal="right"/>
    </xf>
    <xf numFmtId="0" fontId="2" fillId="16" borderId="25" xfId="4" applyFont="1" applyFill="1" applyBorder="1" applyAlignment="1">
      <alignment wrapText="1"/>
    </xf>
    <xf numFmtId="0" fontId="7" fillId="16" borderId="8" xfId="4" applyFont="1" applyFill="1" applyBorder="1" applyAlignment="1">
      <alignment wrapText="1"/>
    </xf>
    <xf numFmtId="4" fontId="2" fillId="16" borderId="12" xfId="5" applyNumberFormat="1" applyFont="1" applyFill="1" applyBorder="1"/>
    <xf numFmtId="0" fontId="2" fillId="16" borderId="8" xfId="5" applyFont="1" applyFill="1" applyBorder="1"/>
    <xf numFmtId="3" fontId="2" fillId="16" borderId="8" xfId="5" applyNumberFormat="1" applyFont="1" applyFill="1" applyBorder="1" applyAlignment="1">
      <alignment horizontal="right"/>
    </xf>
    <xf numFmtId="3" fontId="2" fillId="16" borderId="26" xfId="5" applyNumberFormat="1" applyFont="1" applyFill="1" applyBorder="1" applyAlignment="1">
      <alignment horizontal="right"/>
    </xf>
    <xf numFmtId="0" fontId="2" fillId="17" borderId="25" xfId="4" applyFont="1" applyFill="1" applyBorder="1" applyAlignment="1">
      <alignment wrapText="1"/>
    </xf>
    <xf numFmtId="0" fontId="7" fillId="17" borderId="8" xfId="4" applyFont="1" applyFill="1" applyBorder="1" applyAlignment="1">
      <alignment wrapText="1"/>
    </xf>
    <xf numFmtId="4" fontId="2" fillId="17" borderId="12" xfId="5" applyNumberFormat="1" applyFont="1" applyFill="1" applyBorder="1"/>
    <xf numFmtId="0" fontId="2" fillId="17" borderId="8" xfId="5" applyFont="1" applyFill="1" applyBorder="1"/>
    <xf numFmtId="3" fontId="2" fillId="17" borderId="8" xfId="5" applyNumberFormat="1" applyFont="1" applyFill="1" applyBorder="1" applyAlignment="1">
      <alignment horizontal="right"/>
    </xf>
    <xf numFmtId="3" fontId="2" fillId="17" borderId="26" xfId="5" applyNumberFormat="1" applyFont="1" applyFill="1" applyBorder="1" applyAlignment="1">
      <alignment horizontal="right"/>
    </xf>
    <xf numFmtId="4" fontId="2" fillId="6" borderId="12" xfId="5" applyNumberFormat="1" applyFont="1" applyFill="1" applyBorder="1"/>
    <xf numFmtId="0" fontId="2" fillId="6" borderId="8" xfId="5" applyFont="1" applyFill="1" applyBorder="1"/>
    <xf numFmtId="3" fontId="2" fillId="6" borderId="8" xfId="5" applyNumberFormat="1" applyFont="1" applyFill="1" applyBorder="1" applyAlignment="1">
      <alignment horizontal="right"/>
    </xf>
    <xf numFmtId="3" fontId="2" fillId="6" borderId="26" xfId="5" applyNumberFormat="1" applyFont="1" applyFill="1" applyBorder="1" applyAlignment="1">
      <alignment horizontal="right"/>
    </xf>
    <xf numFmtId="0" fontId="2" fillId="22" borderId="27" xfId="4" applyFont="1" applyFill="1" applyBorder="1" applyAlignment="1">
      <alignment wrapText="1"/>
    </xf>
    <xf numFmtId="0" fontId="7" fillId="22" borderId="28" xfId="4" applyFont="1" applyFill="1" applyBorder="1" applyAlignment="1">
      <alignment wrapText="1"/>
    </xf>
    <xf numFmtId="4" fontId="2" fillId="22" borderId="52" xfId="5" applyNumberFormat="1" applyFont="1" applyFill="1" applyBorder="1"/>
    <xf numFmtId="0" fontId="2" fillId="22" borderId="28" xfId="5" applyFont="1" applyFill="1" applyBorder="1"/>
    <xf numFmtId="3" fontId="2" fillId="22" borderId="28" xfId="5" applyNumberFormat="1" applyFont="1" applyFill="1" applyBorder="1" applyAlignment="1">
      <alignment horizontal="right"/>
    </xf>
    <xf numFmtId="3" fontId="2" fillId="22" borderId="53" xfId="5" applyNumberFormat="1" applyFont="1" applyFill="1" applyBorder="1" applyAlignment="1">
      <alignment horizontal="right"/>
    </xf>
    <xf numFmtId="0" fontId="7" fillId="24" borderId="8" xfId="5" applyFont="1" applyFill="1" applyBorder="1" applyAlignment="1">
      <alignment wrapText="1"/>
    </xf>
    <xf numFmtId="4" fontId="6" fillId="24" borderId="8" xfId="5" applyNumberFormat="1" applyFont="1" applyFill="1" applyBorder="1"/>
    <xf numFmtId="0" fontId="2" fillId="24" borderId="8" xfId="5" applyFont="1" applyFill="1" applyBorder="1"/>
    <xf numFmtId="3" fontId="2" fillId="24" borderId="8" xfId="7" applyNumberFormat="1" applyFont="1" applyFill="1" applyBorder="1"/>
    <xf numFmtId="0" fontId="7" fillId="15" borderId="8" xfId="5" applyFont="1" applyFill="1" applyBorder="1" applyAlignment="1">
      <alignment wrapText="1"/>
    </xf>
    <xf numFmtId="3" fontId="13" fillId="15" borderId="8" xfId="5" applyNumberFormat="1" applyFont="1" applyFill="1" applyBorder="1" applyAlignment="1">
      <alignment horizontal="right"/>
    </xf>
    <xf numFmtId="3" fontId="2" fillId="15" borderId="8" xfId="7" applyNumberFormat="1" applyFont="1" applyFill="1" applyBorder="1" applyAlignment="1">
      <alignment horizontal="right"/>
    </xf>
    <xf numFmtId="0" fontId="14" fillId="25" borderId="8" xfId="5" applyFont="1" applyFill="1" applyBorder="1" applyAlignment="1">
      <alignment wrapText="1"/>
    </xf>
    <xf numFmtId="0" fontId="13" fillId="25" borderId="8" xfId="5" applyFont="1" applyFill="1" applyBorder="1"/>
    <xf numFmtId="0" fontId="2" fillId="25" borderId="8" xfId="5" applyFont="1" applyFill="1" applyBorder="1"/>
    <xf numFmtId="3" fontId="2" fillId="25" borderId="8" xfId="7" applyNumberFormat="1" applyFont="1" applyFill="1" applyBorder="1"/>
    <xf numFmtId="0" fontId="14" fillId="26" borderId="8" xfId="5" applyFont="1" applyFill="1" applyBorder="1" applyAlignment="1">
      <alignment wrapText="1"/>
    </xf>
    <xf numFmtId="0" fontId="13" fillId="26" borderId="8" xfId="5" applyFont="1" applyFill="1" applyBorder="1"/>
    <xf numFmtId="0" fontId="2" fillId="26" borderId="8" xfId="5" applyFont="1" applyFill="1" applyBorder="1"/>
    <xf numFmtId="3" fontId="2" fillId="26" borderId="8" xfId="7" applyNumberFormat="1" applyFont="1" applyFill="1" applyBorder="1"/>
    <xf numFmtId="0" fontId="2" fillId="3" borderId="8" xfId="5" applyFont="1" applyFill="1" applyBorder="1"/>
    <xf numFmtId="3" fontId="2" fillId="3" borderId="8" xfId="7" applyNumberFormat="1" applyFont="1" applyFill="1" applyBorder="1"/>
    <xf numFmtId="0" fontId="2" fillId="29" borderId="8" xfId="5" applyFont="1" applyFill="1" applyBorder="1"/>
    <xf numFmtId="3" fontId="2" fillId="29" borderId="8" xfId="7" applyNumberFormat="1" applyFont="1" applyFill="1" applyBorder="1"/>
    <xf numFmtId="0" fontId="7" fillId="27" borderId="8" xfId="5" applyFont="1" applyFill="1" applyBorder="1" applyAlignment="1">
      <alignment wrapText="1"/>
    </xf>
    <xf numFmtId="3" fontId="13" fillId="27" borderId="8" xfId="5" applyNumberFormat="1" applyFont="1" applyFill="1" applyBorder="1" applyAlignment="1">
      <alignment horizontal="right"/>
    </xf>
    <xf numFmtId="3" fontId="2" fillId="27" borderId="8" xfId="5" applyNumberFormat="1" applyFont="1" applyFill="1" applyBorder="1" applyAlignment="1">
      <alignment horizontal="right"/>
    </xf>
    <xf numFmtId="3" fontId="2" fillId="27" borderId="8" xfId="7" applyNumberFormat="1" applyFont="1" applyFill="1" applyBorder="1" applyAlignment="1">
      <alignment horizontal="right"/>
    </xf>
    <xf numFmtId="4" fontId="6" fillId="3" borderId="8" xfId="5" applyNumberFormat="1" applyFont="1" applyFill="1" applyBorder="1"/>
    <xf numFmtId="0" fontId="6" fillId="12" borderId="32" xfId="5" applyFont="1" applyFill="1" applyBorder="1"/>
    <xf numFmtId="0" fontId="5" fillId="12" borderId="33" xfId="5" applyFont="1" applyFill="1" applyBorder="1" applyAlignment="1">
      <alignment wrapText="1"/>
    </xf>
    <xf numFmtId="4" fontId="2" fillId="12" borderId="33" xfId="5" applyNumberFormat="1" applyFont="1" applyFill="1" applyBorder="1"/>
    <xf numFmtId="3" fontId="2" fillId="12" borderId="33" xfId="5" applyNumberFormat="1" applyFont="1" applyFill="1" applyBorder="1"/>
    <xf numFmtId="3" fontId="2" fillId="12" borderId="33" xfId="6" applyNumberFormat="1" applyFont="1" applyFill="1" applyBorder="1"/>
    <xf numFmtId="3" fontId="2" fillId="12" borderId="33" xfId="7" applyNumberFormat="1" applyFont="1" applyFill="1" applyBorder="1"/>
    <xf numFmtId="3" fontId="2" fillId="12" borderId="34" xfId="7" applyNumberFormat="1" applyFont="1" applyFill="1" applyBorder="1"/>
    <xf numFmtId="0" fontId="2" fillId="24" borderId="25" xfId="5" applyFont="1" applyFill="1" applyBorder="1"/>
    <xf numFmtId="3" fontId="2" fillId="24" borderId="26" xfId="7" applyNumberFormat="1" applyFont="1" applyFill="1" applyBorder="1"/>
    <xf numFmtId="0" fontId="2" fillId="3" borderId="25" xfId="5" applyFont="1" applyFill="1" applyBorder="1"/>
    <xf numFmtId="3" fontId="2" fillId="3" borderId="26" xfId="7" applyNumberFormat="1" applyFont="1" applyFill="1" applyBorder="1"/>
    <xf numFmtId="0" fontId="2" fillId="15" borderId="25" xfId="5" applyFont="1" applyFill="1" applyBorder="1"/>
    <xf numFmtId="3" fontId="2" fillId="15" borderId="26" xfId="7" applyNumberFormat="1" applyFont="1" applyFill="1" applyBorder="1" applyAlignment="1">
      <alignment horizontal="right"/>
    </xf>
    <xf numFmtId="3" fontId="2" fillId="0" borderId="26" xfId="7" applyNumberFormat="1" applyFont="1" applyFill="1" applyBorder="1" applyAlignment="1">
      <alignment horizontal="right"/>
    </xf>
    <xf numFmtId="0" fontId="2" fillId="27" borderId="25" xfId="5" applyFont="1" applyFill="1" applyBorder="1"/>
    <xf numFmtId="3" fontId="2" fillId="27" borderId="26" xfId="7" applyNumberFormat="1" applyFont="1" applyFill="1" applyBorder="1" applyAlignment="1">
      <alignment horizontal="right"/>
    </xf>
    <xf numFmtId="0" fontId="2" fillId="25" borderId="25" xfId="5" applyFont="1" applyFill="1" applyBorder="1"/>
    <xf numFmtId="3" fontId="2" fillId="25" borderId="26" xfId="7" applyNumberFormat="1" applyFont="1" applyFill="1" applyBorder="1"/>
    <xf numFmtId="0" fontId="2" fillId="26" borderId="25" xfId="5" applyFont="1" applyFill="1" applyBorder="1"/>
    <xf numFmtId="3" fontId="2" fillId="26" borderId="26" xfId="7" applyNumberFormat="1" applyFont="1" applyFill="1" applyBorder="1"/>
    <xf numFmtId="0" fontId="2" fillId="28" borderId="27" xfId="5" applyFont="1" applyFill="1" applyBorder="1"/>
    <xf numFmtId="0" fontId="14" fillId="28" borderId="28" xfId="5" applyFont="1" applyFill="1" applyBorder="1" applyAlignment="1">
      <alignment vertical="top" wrapText="1"/>
    </xf>
    <xf numFmtId="4" fontId="6" fillId="28" borderId="52" xfId="5" applyNumberFormat="1" applyFont="1" applyFill="1" applyBorder="1"/>
    <xf numFmtId="0" fontId="2" fillId="28" borderId="28" xfId="5" applyFont="1" applyFill="1" applyBorder="1"/>
    <xf numFmtId="3" fontId="2" fillId="28" borderId="28" xfId="7" applyNumberFormat="1" applyFont="1" applyFill="1" applyBorder="1"/>
    <xf numFmtId="3" fontId="2" fillId="28" borderId="53" xfId="7" applyNumberFormat="1" applyFont="1" applyFill="1" applyBorder="1"/>
    <xf numFmtId="0" fontId="2" fillId="0" borderId="0" xfId="5" applyFont="1" applyBorder="1" applyAlignment="1">
      <alignment textRotation="90" shrinkToFit="1"/>
    </xf>
    <xf numFmtId="0" fontId="5" fillId="0" borderId="0" xfId="5" applyFont="1" applyBorder="1" applyAlignment="1">
      <alignment horizontal="center"/>
    </xf>
    <xf numFmtId="2" fontId="6" fillId="0" borderId="0" xfId="5" applyNumberFormat="1" applyFont="1" applyBorder="1" applyAlignment="1">
      <alignment horizontal="center" wrapText="1"/>
    </xf>
    <xf numFmtId="2" fontId="6" fillId="0" borderId="0" xfId="7" applyNumberFormat="1" applyFont="1" applyBorder="1" applyAlignment="1">
      <alignment horizontal="center" wrapText="1"/>
    </xf>
    <xf numFmtId="0" fontId="2" fillId="0" borderId="46" xfId="5" applyFont="1" applyBorder="1" applyAlignment="1">
      <alignment textRotation="90" shrinkToFit="1"/>
    </xf>
    <xf numFmtId="0" fontId="5" fillId="0" borderId="30" xfId="5" applyFont="1" applyBorder="1" applyAlignment="1">
      <alignment horizontal="center"/>
    </xf>
    <xf numFmtId="2" fontId="6" fillId="0" borderId="30" xfId="5" applyNumberFormat="1" applyFont="1" applyBorder="1" applyAlignment="1">
      <alignment horizontal="center" wrapText="1"/>
    </xf>
    <xf numFmtId="2" fontId="6" fillId="0" borderId="30" xfId="7" applyNumberFormat="1" applyFont="1" applyBorder="1" applyAlignment="1">
      <alignment horizontal="center" wrapText="1"/>
    </xf>
    <xf numFmtId="2" fontId="6" fillId="0" borderId="31" xfId="7" applyNumberFormat="1" applyFont="1" applyBorder="1" applyAlignment="1">
      <alignment horizontal="center" wrapText="1"/>
    </xf>
    <xf numFmtId="0" fontId="7" fillId="29" borderId="8" xfId="4" applyFont="1" applyFill="1" applyBorder="1" applyAlignment="1">
      <alignment wrapText="1"/>
    </xf>
    <xf numFmtId="0" fontId="2" fillId="4" borderId="20" xfId="5" applyFont="1" applyFill="1" applyBorder="1" applyAlignment="1">
      <alignment vertical="center"/>
    </xf>
    <xf numFmtId="0" fontId="14" fillId="4" borderId="21" xfId="4" applyFont="1" applyFill="1" applyBorder="1" applyAlignment="1">
      <alignment wrapText="1"/>
    </xf>
    <xf numFmtId="0" fontId="2" fillId="4" borderId="25" xfId="5" applyFont="1" applyFill="1" applyBorder="1" applyAlignment="1">
      <alignment vertical="center"/>
    </xf>
    <xf numFmtId="0" fontId="2" fillId="0" borderId="1" xfId="5" applyFont="1" applyFill="1" applyBorder="1" applyAlignment="1">
      <alignment vertical="center"/>
    </xf>
    <xf numFmtId="3" fontId="2" fillId="0" borderId="35" xfId="5" applyNumberFormat="1" applyFont="1" applyFill="1" applyBorder="1" applyAlignment="1">
      <alignment shrinkToFit="1"/>
    </xf>
    <xf numFmtId="0" fontId="2" fillId="0" borderId="35" xfId="5" applyFont="1" applyBorder="1"/>
    <xf numFmtId="4" fontId="13" fillId="4" borderId="54" xfId="5" applyNumberFormat="1" applyFont="1" applyFill="1" applyBorder="1" applyAlignment="1">
      <alignment shrinkToFit="1"/>
    </xf>
    <xf numFmtId="0" fontId="13" fillId="4" borderId="33" xfId="5" applyFont="1" applyFill="1" applyBorder="1" applyAlignment="1">
      <alignment shrinkToFit="1"/>
    </xf>
    <xf numFmtId="0" fontId="2" fillId="4" borderId="33" xfId="5" applyFont="1" applyFill="1" applyBorder="1" applyAlignment="1">
      <alignment shrinkToFit="1"/>
    </xf>
    <xf numFmtId="3" fontId="2" fillId="4" borderId="33" xfId="5" applyNumberFormat="1" applyFont="1" applyFill="1" applyBorder="1" applyAlignment="1">
      <alignment shrinkToFit="1"/>
    </xf>
    <xf numFmtId="3" fontId="2" fillId="4" borderId="34" xfId="5" applyNumberFormat="1" applyFont="1" applyFill="1" applyBorder="1" applyAlignment="1">
      <alignment shrinkToFit="1"/>
    </xf>
    <xf numFmtId="4" fontId="13" fillId="4" borderId="11" xfId="5" applyNumberFormat="1" applyFont="1" applyFill="1" applyBorder="1" applyAlignment="1">
      <alignment shrinkToFit="1"/>
    </xf>
    <xf numFmtId="0" fontId="13" fillId="4" borderId="0" xfId="5" applyFont="1" applyFill="1" applyBorder="1" applyAlignment="1">
      <alignment shrinkToFit="1"/>
    </xf>
    <xf numFmtId="0" fontId="2" fillId="4" borderId="0" xfId="5" applyFont="1" applyFill="1" applyBorder="1" applyAlignment="1">
      <alignment shrinkToFit="1"/>
    </xf>
    <xf numFmtId="3" fontId="2" fillId="4" borderId="0" xfId="5" applyNumberFormat="1" applyFont="1" applyFill="1" applyBorder="1" applyAlignment="1">
      <alignment shrinkToFit="1"/>
    </xf>
    <xf numFmtId="3" fontId="2" fillId="4" borderId="35" xfId="5" applyNumberFormat="1" applyFont="1" applyFill="1" applyBorder="1" applyAlignment="1">
      <alignment shrinkToFit="1"/>
    </xf>
    <xf numFmtId="4" fontId="13" fillId="4" borderId="13" xfId="5" applyNumberFormat="1" applyFont="1" applyFill="1" applyBorder="1" applyAlignment="1">
      <alignment shrinkToFit="1"/>
    </xf>
    <xf numFmtId="0" fontId="13" fillId="4" borderId="6" xfId="5" applyFont="1" applyFill="1" applyBorder="1" applyAlignment="1">
      <alignment shrinkToFit="1"/>
    </xf>
    <xf numFmtId="0" fontId="2" fillId="4" borderId="6" xfId="5" applyFont="1" applyFill="1" applyBorder="1" applyAlignment="1">
      <alignment shrinkToFit="1"/>
    </xf>
    <xf numFmtId="3" fontId="2" fillId="4" borderId="6" xfId="5" applyNumberFormat="1" applyFont="1" applyFill="1" applyBorder="1" applyAlignment="1">
      <alignment shrinkToFit="1"/>
    </xf>
    <xf numFmtId="3" fontId="2" fillId="4" borderId="55" xfId="5" applyNumberFormat="1" applyFont="1" applyFill="1" applyBorder="1" applyAlignment="1">
      <alignment shrinkToFit="1"/>
    </xf>
    <xf numFmtId="0" fontId="2" fillId="29" borderId="25" xfId="5" applyFont="1" applyFill="1" applyBorder="1" applyAlignment="1">
      <alignment vertical="center"/>
    </xf>
    <xf numFmtId="4" fontId="6" fillId="29" borderId="8" xfId="5" applyNumberFormat="1" applyFont="1" applyFill="1" applyBorder="1"/>
    <xf numFmtId="3" fontId="2" fillId="29" borderId="8" xfId="6" applyNumberFormat="1" applyFont="1" applyFill="1" applyBorder="1"/>
    <xf numFmtId="3" fontId="2" fillId="29" borderId="26" xfId="7" applyNumberFormat="1" applyFont="1" applyFill="1" applyBorder="1"/>
    <xf numFmtId="0" fontId="2" fillId="30" borderId="27" xfId="5" applyFont="1" applyFill="1" applyBorder="1" applyAlignment="1">
      <alignment vertical="center"/>
    </xf>
    <xf numFmtId="0" fontId="7" fillId="30" borderId="28" xfId="4" applyFont="1" applyFill="1" applyBorder="1" applyAlignment="1">
      <alignment wrapText="1"/>
    </xf>
    <xf numFmtId="4" fontId="6" fillId="30" borderId="28" xfId="5" applyNumberFormat="1" applyFont="1" applyFill="1" applyBorder="1"/>
    <xf numFmtId="3" fontId="2" fillId="30" borderId="28" xfId="5" applyNumberFormat="1" applyFont="1" applyFill="1" applyBorder="1"/>
    <xf numFmtId="3" fontId="2" fillId="30" borderId="28" xfId="6" applyNumberFormat="1" applyFont="1" applyFill="1" applyBorder="1"/>
    <xf numFmtId="3" fontId="2" fillId="30" borderId="28" xfId="7" applyNumberFormat="1" applyFont="1" applyFill="1" applyBorder="1"/>
    <xf numFmtId="3" fontId="2" fillId="30" borderId="53" xfId="7" applyNumberFormat="1" applyFont="1" applyFill="1" applyBorder="1"/>
    <xf numFmtId="3" fontId="2" fillId="18" borderId="0" xfId="5" applyNumberFormat="1" applyFont="1" applyFill="1" applyBorder="1"/>
    <xf numFmtId="3" fontId="2" fillId="18" borderId="0" xfId="6" applyNumberFormat="1" applyFont="1" applyFill="1" applyBorder="1"/>
    <xf numFmtId="3" fontId="2" fillId="18" borderId="0" xfId="7" applyNumberFormat="1" applyFont="1" applyFill="1" applyBorder="1"/>
    <xf numFmtId="0" fontId="2" fillId="0" borderId="1" xfId="5" applyFont="1" applyBorder="1" applyAlignment="1">
      <alignment vertical="center"/>
    </xf>
    <xf numFmtId="0" fontId="6" fillId="13" borderId="32" xfId="5" applyFont="1" applyFill="1" applyBorder="1"/>
    <xf numFmtId="0" fontId="5" fillId="13" borderId="33" xfId="5" applyFont="1" applyFill="1" applyBorder="1" applyAlignment="1">
      <alignment wrapText="1"/>
    </xf>
    <xf numFmtId="4" fontId="2" fillId="13" borderId="33" xfId="5" applyNumberFormat="1" applyFont="1" applyFill="1" applyBorder="1"/>
    <xf numFmtId="3" fontId="2" fillId="13" borderId="33" xfId="5" applyNumberFormat="1" applyFont="1" applyFill="1" applyBorder="1"/>
    <xf numFmtId="3" fontId="2" fillId="13" borderId="33" xfId="6" applyNumberFormat="1" applyFont="1" applyFill="1" applyBorder="1"/>
    <xf numFmtId="3" fontId="2" fillId="13" borderId="33" xfId="7" applyNumberFormat="1" applyFont="1" applyFill="1" applyBorder="1"/>
    <xf numFmtId="3" fontId="2" fillId="13" borderId="34" xfId="7" applyNumberFormat="1" applyFont="1" applyFill="1" applyBorder="1"/>
    <xf numFmtId="0" fontId="2" fillId="11" borderId="25" xfId="5" applyFont="1" applyFill="1" applyBorder="1"/>
    <xf numFmtId="0" fontId="7" fillId="11" borderId="8" xfId="5" applyFont="1" applyFill="1" applyBorder="1" applyAlignment="1">
      <alignment wrapText="1"/>
    </xf>
    <xf numFmtId="4" fontId="2" fillId="11" borderId="8" xfId="5" applyNumberFormat="1" applyFont="1" applyFill="1" applyBorder="1"/>
    <xf numFmtId="3" fontId="2" fillId="11" borderId="8" xfId="5" applyNumberFormat="1" applyFont="1" applyFill="1" applyBorder="1"/>
    <xf numFmtId="3" fontId="2" fillId="11" borderId="8" xfId="7" applyNumberFormat="1" applyFont="1" applyFill="1" applyBorder="1"/>
    <xf numFmtId="3" fontId="2" fillId="11" borderId="26" xfId="7" applyNumberFormat="1" applyFont="1" applyFill="1" applyBorder="1"/>
    <xf numFmtId="0" fontId="2" fillId="10" borderId="25" xfId="5" applyFont="1" applyFill="1" applyBorder="1"/>
    <xf numFmtId="0" fontId="7" fillId="10" borderId="8" xfId="5" applyFont="1" applyFill="1" applyBorder="1" applyAlignment="1">
      <alignment wrapText="1"/>
    </xf>
    <xf numFmtId="4" fontId="2" fillId="10" borderId="8" xfId="5" applyNumberFormat="1" applyFont="1" applyFill="1" applyBorder="1"/>
    <xf numFmtId="3" fontId="2" fillId="10" borderId="8" xfId="5" applyNumberFormat="1" applyFont="1" applyFill="1" applyBorder="1"/>
    <xf numFmtId="3" fontId="2" fillId="10" borderId="8" xfId="6" applyNumberFormat="1" applyFont="1" applyFill="1" applyBorder="1"/>
    <xf numFmtId="3" fontId="2" fillId="10" borderId="8" xfId="7" applyNumberFormat="1" applyFont="1" applyFill="1" applyBorder="1"/>
    <xf numFmtId="3" fontId="2" fillId="10" borderId="26" xfId="7" applyNumberFormat="1" applyFont="1" applyFill="1" applyBorder="1"/>
    <xf numFmtId="4" fontId="2" fillId="7" borderId="28" xfId="5" applyNumberFormat="1" applyFont="1" applyFill="1" applyBorder="1"/>
    <xf numFmtId="3" fontId="2" fillId="7" borderId="28" xfId="6" applyNumberFormat="1" applyFont="1" applyFill="1" applyBorder="1"/>
    <xf numFmtId="0" fontId="2" fillId="23" borderId="32" xfId="5" applyFont="1" applyFill="1" applyBorder="1"/>
    <xf numFmtId="0" fontId="7" fillId="23" borderId="33" xfId="5" applyFont="1" applyFill="1" applyBorder="1" applyAlignment="1">
      <alignment wrapText="1"/>
    </xf>
    <xf numFmtId="4" fontId="2" fillId="23" borderId="33" xfId="5" applyNumberFormat="1" applyFont="1" applyFill="1" applyBorder="1"/>
    <xf numFmtId="3" fontId="2" fillId="23" borderId="33" xfId="5" applyNumberFormat="1" applyFont="1" applyFill="1" applyBorder="1"/>
    <xf numFmtId="3" fontId="2" fillId="23" borderId="33" xfId="7" applyNumberFormat="1" applyFont="1" applyFill="1" applyBorder="1"/>
    <xf numFmtId="3" fontId="2" fillId="23" borderId="33" xfId="6" applyNumberFormat="1" applyFont="1" applyFill="1" applyBorder="1"/>
    <xf numFmtId="3" fontId="2" fillId="23" borderId="34" xfId="7" applyNumberFormat="1" applyFont="1" applyFill="1" applyBorder="1"/>
    <xf numFmtId="0" fontId="2" fillId="23" borderId="1" xfId="5" applyFont="1" applyFill="1" applyBorder="1"/>
    <xf numFmtId="0" fontId="7" fillId="23" borderId="0" xfId="5" applyFont="1" applyFill="1" applyBorder="1" applyAlignment="1">
      <alignment wrapText="1"/>
    </xf>
    <xf numFmtId="4" fontId="6" fillId="23" borderId="0" xfId="5" applyNumberFormat="1" applyFont="1" applyFill="1" applyBorder="1"/>
    <xf numFmtId="3" fontId="2" fillId="23" borderId="0" xfId="5" applyNumberFormat="1" applyFont="1" applyFill="1" applyBorder="1"/>
    <xf numFmtId="3" fontId="2" fillId="23" borderId="0" xfId="6" applyNumberFormat="1" applyFont="1" applyFill="1" applyBorder="1"/>
    <xf numFmtId="3" fontId="2" fillId="23" borderId="0" xfId="7" applyNumberFormat="1" applyFont="1" applyFill="1" applyBorder="1"/>
    <xf numFmtId="3" fontId="2" fillId="23" borderId="35" xfId="7" applyNumberFormat="1" applyFont="1" applyFill="1" applyBorder="1"/>
    <xf numFmtId="0" fontId="2" fillId="23" borderId="36" xfId="5" applyFont="1" applyFill="1" applyBorder="1"/>
    <xf numFmtId="0" fontId="7" fillId="23" borderId="16" xfId="5" applyFont="1" applyFill="1" applyBorder="1" applyAlignment="1">
      <alignment wrapText="1"/>
    </xf>
    <xf numFmtId="4" fontId="6" fillId="23" borderId="16" xfId="5" applyNumberFormat="1" applyFont="1" applyFill="1" applyBorder="1"/>
    <xf numFmtId="3" fontId="2" fillId="23" borderId="16" xfId="5" applyNumberFormat="1" applyFont="1" applyFill="1" applyBorder="1"/>
    <xf numFmtId="3" fontId="2" fillId="23" borderId="16" xfId="6" applyNumberFormat="1" applyFont="1" applyFill="1" applyBorder="1"/>
    <xf numFmtId="3" fontId="2" fillId="23" borderId="16" xfId="7" applyNumberFormat="1" applyFont="1" applyFill="1" applyBorder="1"/>
    <xf numFmtId="3" fontId="2" fillId="23" borderId="37" xfId="7" applyNumberFormat="1" applyFont="1" applyFill="1" applyBorder="1"/>
    <xf numFmtId="0" fontId="2" fillId="7" borderId="0" xfId="4" applyFont="1" applyFill="1" applyBorder="1"/>
    <xf numFmtId="0" fontId="6" fillId="7" borderId="0" xfId="4" applyFont="1" applyFill="1" applyBorder="1" applyAlignment="1">
      <alignment horizontal="right" wrapText="1"/>
    </xf>
    <xf numFmtId="4" fontId="6" fillId="7" borderId="0" xfId="4" applyNumberFormat="1" applyFont="1" applyFill="1" applyBorder="1"/>
    <xf numFmtId="3" fontId="2" fillId="7" borderId="0" xfId="6" applyNumberFormat="1" applyFill="1" applyBorder="1"/>
    <xf numFmtId="3" fontId="2" fillId="7" borderId="38" xfId="6" applyNumberFormat="1" applyFont="1" applyFill="1" applyBorder="1"/>
    <xf numFmtId="3" fontId="2" fillId="7" borderId="40" xfId="6" applyNumberFormat="1" applyFont="1" applyFill="1" applyBorder="1"/>
    <xf numFmtId="0" fontId="3" fillId="0" borderId="0" xfId="4" applyFont="1" applyFill="1" applyBorder="1" applyAlignment="1">
      <alignment horizontal="center"/>
    </xf>
    <xf numFmtId="0" fontId="2" fillId="21" borderId="2" xfId="4" applyFont="1" applyFill="1" applyBorder="1" applyAlignment="1">
      <alignment textRotation="90" shrinkToFit="1"/>
    </xf>
    <xf numFmtId="0" fontId="5" fillId="21" borderId="2" xfId="4" applyFont="1" applyFill="1" applyBorder="1" applyAlignment="1">
      <alignment horizontal="center" wrapText="1"/>
    </xf>
    <xf numFmtId="2" fontId="6" fillId="21" borderId="2" xfId="4" applyNumberFormat="1" applyFont="1" applyFill="1" applyBorder="1" applyAlignment="1">
      <alignment horizontal="center" wrapText="1"/>
    </xf>
    <xf numFmtId="2" fontId="6" fillId="21" borderId="2" xfId="6" applyNumberFormat="1" applyFont="1" applyFill="1" applyBorder="1" applyAlignment="1">
      <alignment horizontal="center" wrapText="1"/>
    </xf>
    <xf numFmtId="0" fontId="22" fillId="18" borderId="0" xfId="4" applyFont="1" applyFill="1" applyBorder="1"/>
    <xf numFmtId="0" fontId="6" fillId="18" borderId="0" xfId="4" applyFont="1" applyFill="1" applyBorder="1" applyAlignment="1">
      <alignment horizontal="right" wrapText="1"/>
    </xf>
    <xf numFmtId="4" fontId="2" fillId="18" borderId="0" xfId="4" applyNumberFormat="1" applyFont="1" applyFill="1" applyBorder="1"/>
    <xf numFmtId="3" fontId="2" fillId="18" borderId="0" xfId="4" applyNumberFormat="1" applyFont="1" applyFill="1" applyBorder="1"/>
    <xf numFmtId="3" fontId="2" fillId="18" borderId="0" xfId="6" applyNumberFormat="1" applyFill="1" applyBorder="1"/>
    <xf numFmtId="3" fontId="6" fillId="18" borderId="36" xfId="6" applyNumberFormat="1" applyFont="1" applyFill="1" applyBorder="1"/>
    <xf numFmtId="3" fontId="6" fillId="18" borderId="16" xfId="6" applyNumberFormat="1" applyFont="1" applyFill="1" applyBorder="1"/>
    <xf numFmtId="3" fontId="6" fillId="18" borderId="37" xfId="6" applyNumberFormat="1" applyFont="1" applyFill="1" applyBorder="1"/>
    <xf numFmtId="0" fontId="3" fillId="0" borderId="0" xfId="4" applyFont="1" applyBorder="1" applyAlignment="1">
      <alignment horizontal="center"/>
    </xf>
    <xf numFmtId="0" fontId="2" fillId="4" borderId="2" xfId="4" applyFont="1" applyFill="1" applyBorder="1" applyAlignment="1">
      <alignment textRotation="90" shrinkToFit="1"/>
    </xf>
    <xf numFmtId="0" fontId="5" fillId="4" borderId="2" xfId="4" applyFont="1" applyFill="1" applyBorder="1" applyAlignment="1">
      <alignment horizontal="center" wrapText="1"/>
    </xf>
    <xf numFmtId="2" fontId="6" fillId="4" borderId="2" xfId="4" applyNumberFormat="1" applyFont="1" applyFill="1" applyBorder="1" applyAlignment="1">
      <alignment horizontal="center" wrapText="1"/>
    </xf>
    <xf numFmtId="2" fontId="6" fillId="4" borderId="2" xfId="6" applyNumberFormat="1" applyFont="1" applyFill="1" applyBorder="1" applyAlignment="1">
      <alignment horizontal="center" wrapText="1"/>
    </xf>
    <xf numFmtId="0" fontId="22" fillId="18" borderId="0" xfId="5" applyFont="1" applyFill="1" applyBorder="1"/>
    <xf numFmtId="0" fontId="5" fillId="18" borderId="0" xfId="5" applyFont="1" applyFill="1" applyBorder="1" applyAlignment="1">
      <alignment horizontal="right" wrapText="1"/>
    </xf>
    <xf numFmtId="4" fontId="2" fillId="18" borderId="0" xfId="5" applyNumberFormat="1" applyFont="1" applyFill="1" applyBorder="1"/>
    <xf numFmtId="3" fontId="6" fillId="18" borderId="38" xfId="7" applyNumberFormat="1" applyFont="1" applyFill="1" applyBorder="1"/>
    <xf numFmtId="3" fontId="6" fillId="18" borderId="39" xfId="7" applyNumberFormat="1" applyFont="1" applyFill="1" applyBorder="1"/>
    <xf numFmtId="3" fontId="6" fillId="18" borderId="40" xfId="7" applyNumberFormat="1" applyFont="1" applyFill="1" applyBorder="1"/>
    <xf numFmtId="3" fontId="6" fillId="18" borderId="41" xfId="7" applyNumberFormat="1" applyFont="1" applyFill="1" applyBorder="1"/>
    <xf numFmtId="3" fontId="6" fillId="18" borderId="18" xfId="7" applyNumberFormat="1" applyFont="1" applyFill="1" applyBorder="1"/>
    <xf numFmtId="3" fontId="6" fillId="18" borderId="19" xfId="7" applyNumberFormat="1" applyFont="1" applyFill="1" applyBorder="1"/>
    <xf numFmtId="0" fontId="2" fillId="4" borderId="2" xfId="5" applyFont="1" applyFill="1" applyBorder="1" applyAlignment="1">
      <alignment horizontal="center" vertical="center" textRotation="90" shrinkToFit="1"/>
    </xf>
    <xf numFmtId="0" fontId="5" fillId="4" borderId="2" xfId="5" applyFont="1" applyFill="1" applyBorder="1" applyAlignment="1">
      <alignment horizontal="center" vertical="center"/>
    </xf>
    <xf numFmtId="2" fontId="6" fillId="4" borderId="2" xfId="5" applyNumberFormat="1" applyFont="1" applyFill="1" applyBorder="1" applyAlignment="1">
      <alignment horizontal="center" vertical="center" wrapText="1"/>
    </xf>
    <xf numFmtId="2" fontId="6" fillId="4" borderId="2" xfId="7" applyNumberFormat="1" applyFont="1" applyFill="1" applyBorder="1" applyAlignment="1">
      <alignment horizontal="center" vertical="center" wrapText="1"/>
    </xf>
    <xf numFmtId="0" fontId="20" fillId="18" borderId="27" xfId="0" applyFont="1" applyFill="1" applyBorder="1" applyAlignment="1"/>
    <xf numFmtId="0" fontId="20" fillId="18" borderId="28" xfId="0" applyFont="1" applyFill="1" applyBorder="1" applyAlignment="1"/>
    <xf numFmtId="3" fontId="20" fillId="18" borderId="28" xfId="0" applyNumberFormat="1" applyFont="1" applyFill="1" applyBorder="1" applyAlignment="1"/>
    <xf numFmtId="3" fontId="20" fillId="18" borderId="29" xfId="0" applyNumberFormat="1" applyFont="1" applyFill="1" applyBorder="1" applyAlignment="1">
      <alignment horizontal="right"/>
    </xf>
    <xf numFmtId="3" fontId="22" fillId="18" borderId="30" xfId="0" applyNumberFormat="1" applyFont="1" applyFill="1" applyBorder="1"/>
    <xf numFmtId="3" fontId="20" fillId="18" borderId="31" xfId="0" applyNumberFormat="1" applyFont="1" applyFill="1" applyBorder="1" applyAlignment="1">
      <alignment horizontal="right" vertical="center"/>
    </xf>
    <xf numFmtId="0" fontId="6" fillId="22" borderId="0" xfId="5" applyFont="1" applyFill="1"/>
    <xf numFmtId="0" fontId="2" fillId="22" borderId="0" xfId="5" applyFont="1" applyFill="1"/>
    <xf numFmtId="0" fontId="5" fillId="4" borderId="12" xfId="5"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6" fillId="4" borderId="12" xfId="0" applyFont="1" applyFill="1" applyBorder="1" applyAlignment="1">
      <alignment horizontal="center"/>
    </xf>
    <xf numFmtId="49" fontId="2" fillId="4" borderId="9" xfId="0" applyNumberFormat="1" applyFont="1" applyFill="1" applyBorder="1" applyAlignment="1">
      <alignment wrapText="1"/>
    </xf>
    <xf numFmtId="2" fontId="6" fillId="4" borderId="14" xfId="5" applyNumberFormat="1" applyFont="1" applyFill="1" applyBorder="1" applyAlignment="1">
      <alignment horizontal="center" wrapText="1"/>
    </xf>
    <xf numFmtId="1" fontId="2" fillId="4" borderId="12" xfId="1" applyNumberFormat="1" applyFont="1" applyFill="1" applyBorder="1" applyAlignment="1">
      <alignment horizontal="left" wrapText="1"/>
    </xf>
    <xf numFmtId="1" fontId="11" fillId="4" borderId="9" xfId="0" applyNumberFormat="1" applyFont="1" applyFill="1" applyBorder="1" applyAlignment="1">
      <alignment horizontal="left" wrapText="1"/>
    </xf>
    <xf numFmtId="2" fontId="6" fillId="4" borderId="14" xfId="7" applyNumberFormat="1" applyFont="1" applyFill="1" applyBorder="1" applyAlignment="1">
      <alignment horizontal="center" wrapText="1"/>
    </xf>
    <xf numFmtId="0" fontId="12" fillId="32" borderId="43" xfId="0" applyFont="1" applyFill="1" applyBorder="1" applyAlignment="1">
      <alignment horizontal="center" vertical="center" wrapText="1"/>
    </xf>
    <xf numFmtId="0" fontId="12" fillId="32" borderId="30" xfId="0" applyFont="1" applyFill="1" applyBorder="1" applyAlignment="1">
      <alignment horizontal="center" vertical="center" wrapText="1"/>
    </xf>
    <xf numFmtId="9" fontId="12" fillId="32" borderId="30" xfId="0" applyNumberFormat="1"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8" xfId="0" applyFont="1" applyFill="1" applyBorder="1" applyAlignment="1">
      <alignment horizontal="center" vertical="center" wrapText="1"/>
    </xf>
    <xf numFmtId="4" fontId="20" fillId="4" borderId="18" xfId="0"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49" fontId="15" fillId="31" borderId="10" xfId="0" applyNumberFormat="1" applyFont="1" applyFill="1" applyBorder="1"/>
    <xf numFmtId="49" fontId="11" fillId="31" borderId="3" xfId="0" applyNumberFormat="1" applyFont="1" applyFill="1" applyBorder="1"/>
    <xf numFmtId="0" fontId="11" fillId="31" borderId="3" xfId="0" applyFont="1" applyFill="1" applyBorder="1"/>
    <xf numFmtId="3" fontId="10" fillId="31" borderId="3" xfId="1" applyNumberFormat="1" applyFont="1" applyFill="1" applyBorder="1" applyAlignment="1">
      <alignment horizontal="right"/>
    </xf>
    <xf numFmtId="3" fontId="11" fillId="31" borderId="3" xfId="0" applyNumberFormat="1" applyFont="1" applyFill="1" applyBorder="1" applyAlignment="1">
      <alignment horizontal="right"/>
    </xf>
    <xf numFmtId="0" fontId="11" fillId="31" borderId="4" xfId="0" applyFont="1" applyFill="1" applyBorder="1"/>
    <xf numFmtId="49" fontId="15" fillId="3" borderId="10" xfId="0" applyNumberFormat="1" applyFont="1" applyFill="1" applyBorder="1"/>
    <xf numFmtId="49" fontId="11" fillId="3" borderId="3" xfId="0" applyNumberFormat="1" applyFont="1" applyFill="1" applyBorder="1"/>
    <xf numFmtId="0" fontId="11" fillId="3" borderId="3" xfId="0" applyFont="1" applyFill="1" applyBorder="1"/>
    <xf numFmtId="3" fontId="10" fillId="3" borderId="3" xfId="1" applyNumberFormat="1" applyFont="1" applyFill="1" applyBorder="1" applyAlignment="1">
      <alignment horizontal="right"/>
    </xf>
    <xf numFmtId="3" fontId="11" fillId="3" borderId="3" xfId="0" applyNumberFormat="1" applyFont="1" applyFill="1" applyBorder="1" applyAlignment="1">
      <alignment horizontal="right"/>
    </xf>
    <xf numFmtId="0" fontId="11" fillId="3" borderId="4" xfId="0" applyFont="1" applyFill="1" applyBorder="1"/>
    <xf numFmtId="49" fontId="15" fillId="17" borderId="10" xfId="0" applyNumberFormat="1" applyFont="1" applyFill="1" applyBorder="1"/>
    <xf numFmtId="49" fontId="11" fillId="17" borderId="3" xfId="0" applyNumberFormat="1" applyFont="1" applyFill="1" applyBorder="1"/>
    <xf numFmtId="0" fontId="11" fillId="17" borderId="3" xfId="0" applyFont="1" applyFill="1" applyBorder="1"/>
    <xf numFmtId="3" fontId="10" fillId="17" borderId="3" xfId="1" applyNumberFormat="1" applyFont="1" applyFill="1" applyBorder="1" applyAlignment="1">
      <alignment horizontal="right"/>
    </xf>
    <xf numFmtId="3" fontId="11" fillId="17" borderId="3" xfId="0" applyNumberFormat="1" applyFont="1" applyFill="1" applyBorder="1" applyAlignment="1">
      <alignment horizontal="right"/>
    </xf>
    <xf numFmtId="0" fontId="11" fillId="17" borderId="4" xfId="0" applyFont="1" applyFill="1" applyBorder="1"/>
    <xf numFmtId="49" fontId="15" fillId="2" borderId="10" xfId="0" applyNumberFormat="1" applyFont="1" applyFill="1" applyBorder="1"/>
    <xf numFmtId="49" fontId="11" fillId="2" borderId="3" xfId="0" applyNumberFormat="1" applyFont="1" applyFill="1" applyBorder="1"/>
    <xf numFmtId="0" fontId="11" fillId="2" borderId="3" xfId="0" applyFont="1" applyFill="1" applyBorder="1"/>
    <xf numFmtId="3" fontId="10" fillId="2" borderId="3" xfId="1" applyNumberFormat="1" applyFont="1" applyFill="1" applyBorder="1" applyAlignment="1">
      <alignment horizontal="right"/>
    </xf>
    <xf numFmtId="3" fontId="11" fillId="2" borderId="3" xfId="0" applyNumberFormat="1" applyFont="1" applyFill="1" applyBorder="1" applyAlignment="1">
      <alignment horizontal="right"/>
    </xf>
    <xf numFmtId="0" fontId="11" fillId="2" borderId="4" xfId="0" applyFont="1" applyFill="1" applyBorder="1"/>
    <xf numFmtId="49" fontId="15" fillId="11" borderId="10" xfId="0" applyNumberFormat="1" applyFont="1" applyFill="1" applyBorder="1"/>
    <xf numFmtId="49" fontId="11" fillId="11" borderId="3" xfId="0" applyNumberFormat="1" applyFont="1" applyFill="1" applyBorder="1"/>
    <xf numFmtId="0" fontId="11" fillId="11" borderId="3" xfId="0" applyFont="1" applyFill="1" applyBorder="1"/>
    <xf numFmtId="3" fontId="10" fillId="11" borderId="3" xfId="1" applyNumberFormat="1" applyFont="1" applyFill="1" applyBorder="1" applyAlignment="1">
      <alignment horizontal="right"/>
    </xf>
    <xf numFmtId="3" fontId="11" fillId="11" borderId="3" xfId="0" applyNumberFormat="1" applyFont="1" applyFill="1" applyBorder="1" applyAlignment="1">
      <alignment horizontal="right"/>
    </xf>
    <xf numFmtId="0" fontId="11" fillId="11" borderId="4" xfId="0" applyFont="1" applyFill="1" applyBorder="1"/>
    <xf numFmtId="49" fontId="15" fillId="21" borderId="10" xfId="0" applyNumberFormat="1" applyFont="1" applyFill="1" applyBorder="1"/>
    <xf numFmtId="49" fontId="11" fillId="21" borderId="3" xfId="0" applyNumberFormat="1" applyFont="1" applyFill="1" applyBorder="1"/>
    <xf numFmtId="0" fontId="11" fillId="21" borderId="3" xfId="0" applyFont="1" applyFill="1" applyBorder="1"/>
    <xf numFmtId="3" fontId="10" fillId="21" borderId="3" xfId="1" applyNumberFormat="1" applyFont="1" applyFill="1" applyBorder="1" applyAlignment="1">
      <alignment horizontal="right"/>
    </xf>
    <xf numFmtId="3" fontId="11" fillId="21" borderId="3" xfId="0" applyNumberFormat="1" applyFont="1" applyFill="1" applyBorder="1" applyAlignment="1">
      <alignment horizontal="right"/>
    </xf>
    <xf numFmtId="0" fontId="11" fillId="21" borderId="4" xfId="0" applyFont="1" applyFill="1" applyBorder="1"/>
    <xf numFmtId="0" fontId="11" fillId="5" borderId="3" xfId="0" applyFont="1" applyFill="1" applyBorder="1"/>
    <xf numFmtId="3" fontId="11" fillId="5" borderId="3" xfId="0" applyNumberFormat="1" applyFont="1" applyFill="1" applyBorder="1" applyAlignment="1">
      <alignment horizontal="right"/>
    </xf>
    <xf numFmtId="0" fontId="11" fillId="5" borderId="4" xfId="0" applyFont="1" applyFill="1" applyBorder="1"/>
    <xf numFmtId="49" fontId="15" fillId="20" borderId="10" xfId="0" applyNumberFormat="1" applyFont="1" applyFill="1" applyBorder="1"/>
    <xf numFmtId="49" fontId="11" fillId="20" borderId="3" xfId="0" applyNumberFormat="1" applyFont="1" applyFill="1" applyBorder="1"/>
    <xf numFmtId="0" fontId="11" fillId="20" borderId="3" xfId="0" applyFont="1" applyFill="1" applyBorder="1"/>
    <xf numFmtId="3" fontId="10" fillId="20" borderId="3" xfId="1" applyNumberFormat="1" applyFont="1" applyFill="1" applyBorder="1" applyAlignment="1">
      <alignment horizontal="right"/>
    </xf>
    <xf numFmtId="3" fontId="11" fillId="20" borderId="3" xfId="0" applyNumberFormat="1" applyFont="1" applyFill="1" applyBorder="1" applyAlignment="1">
      <alignment horizontal="right"/>
    </xf>
    <xf numFmtId="0" fontId="11" fillId="20" borderId="4" xfId="0" applyFont="1" applyFill="1" applyBorder="1"/>
    <xf numFmtId="49" fontId="15" fillId="14" borderId="10" xfId="0" applyNumberFormat="1" applyFont="1" applyFill="1" applyBorder="1"/>
    <xf numFmtId="49" fontId="11" fillId="14" borderId="3" xfId="0" applyNumberFormat="1" applyFont="1" applyFill="1" applyBorder="1"/>
    <xf numFmtId="0" fontId="11" fillId="14" borderId="3" xfId="0" applyFont="1" applyFill="1" applyBorder="1"/>
    <xf numFmtId="3" fontId="10" fillId="14" borderId="3" xfId="1" applyNumberFormat="1" applyFont="1" applyFill="1" applyBorder="1" applyAlignment="1">
      <alignment horizontal="right"/>
    </xf>
    <xf numFmtId="3" fontId="11" fillId="14" borderId="3" xfId="0" applyNumberFormat="1" applyFont="1" applyFill="1" applyBorder="1" applyAlignment="1">
      <alignment horizontal="right"/>
    </xf>
    <xf numFmtId="0" fontId="11" fillId="14" borderId="4" xfId="0" applyFont="1" applyFill="1" applyBorder="1"/>
    <xf numFmtId="49" fontId="15" fillId="15" borderId="10" xfId="0" applyNumberFormat="1" applyFont="1" applyFill="1" applyBorder="1"/>
    <xf numFmtId="49" fontId="11" fillId="15" borderId="3" xfId="0" applyNumberFormat="1" applyFont="1" applyFill="1" applyBorder="1"/>
    <xf numFmtId="0" fontId="11" fillId="15" borderId="3" xfId="0" applyFont="1" applyFill="1" applyBorder="1"/>
    <xf numFmtId="3" fontId="10" fillId="15" borderId="3" xfId="1" applyNumberFormat="1" applyFont="1" applyFill="1" applyBorder="1" applyAlignment="1">
      <alignment horizontal="right"/>
    </xf>
    <xf numFmtId="3" fontId="11" fillId="15" borderId="3" xfId="0" applyNumberFormat="1" applyFont="1" applyFill="1" applyBorder="1" applyAlignment="1">
      <alignment horizontal="right"/>
    </xf>
    <xf numFmtId="0" fontId="11" fillId="15" borderId="4" xfId="0" applyFont="1" applyFill="1" applyBorder="1"/>
    <xf numFmtId="49" fontId="15" fillId="5" borderId="10" xfId="0" applyNumberFormat="1" applyFont="1" applyFill="1" applyBorder="1" applyAlignment="1"/>
    <xf numFmtId="49" fontId="15" fillId="5" borderId="3" xfId="0" applyNumberFormat="1" applyFont="1" applyFill="1" applyBorder="1" applyAlignment="1"/>
    <xf numFmtId="49" fontId="11" fillId="5" borderId="3" xfId="0" applyNumberFormat="1" applyFont="1" applyFill="1" applyBorder="1" applyAlignment="1"/>
    <xf numFmtId="0" fontId="7" fillId="0" borderId="0" xfId="5" applyFont="1" applyBorder="1" applyAlignment="1">
      <alignment horizontal="left" wrapText="1"/>
    </xf>
    <xf numFmtId="0" fontId="2" fillId="4" borderId="41" xfId="5" applyFont="1" applyFill="1" applyBorder="1" applyAlignment="1">
      <alignment textRotation="90" shrinkToFit="1"/>
    </xf>
    <xf numFmtId="0" fontId="5" fillId="4" borderId="18" xfId="5" applyFont="1" applyFill="1" applyBorder="1" applyAlignment="1">
      <alignment horizontal="center"/>
    </xf>
    <xf numFmtId="2" fontId="6" fillId="4" borderId="18" xfId="5" applyNumberFormat="1" applyFont="1" applyFill="1" applyBorder="1" applyAlignment="1">
      <alignment horizontal="center" wrapText="1"/>
    </xf>
    <xf numFmtId="2" fontId="6" fillId="4" borderId="18" xfId="7" applyNumberFormat="1" applyFont="1" applyFill="1" applyBorder="1" applyAlignment="1">
      <alignment horizontal="center" wrapText="1"/>
    </xf>
    <xf numFmtId="2" fontId="6" fillId="4" borderId="19" xfId="7" applyNumberFormat="1" applyFont="1" applyFill="1" applyBorder="1" applyAlignment="1">
      <alignment horizontal="center" wrapText="1"/>
    </xf>
    <xf numFmtId="0" fontId="2" fillId="4" borderId="41" xfId="5" applyFont="1" applyFill="1" applyBorder="1" applyAlignment="1">
      <alignment horizontal="center" vertical="center" textRotation="90" shrinkToFit="1"/>
    </xf>
    <xf numFmtId="0" fontId="5" fillId="4" borderId="18" xfId="5" applyFont="1" applyFill="1" applyBorder="1" applyAlignment="1">
      <alignment horizontal="center" vertical="center"/>
    </xf>
    <xf numFmtId="2" fontId="6" fillId="4" borderId="18" xfId="5" applyNumberFormat="1" applyFont="1" applyFill="1" applyBorder="1" applyAlignment="1">
      <alignment horizontal="center" vertical="center" wrapText="1"/>
    </xf>
    <xf numFmtId="2" fontId="6" fillId="4" borderId="18" xfId="7" applyNumberFormat="1" applyFont="1" applyFill="1" applyBorder="1" applyAlignment="1">
      <alignment horizontal="center" vertical="center" wrapText="1"/>
    </xf>
    <xf numFmtId="2" fontId="6" fillId="4" borderId="19" xfId="7" applyNumberFormat="1" applyFont="1" applyFill="1" applyBorder="1" applyAlignment="1">
      <alignment horizontal="center" vertical="center" wrapText="1"/>
    </xf>
    <xf numFmtId="0" fontId="2" fillId="18" borderId="0" xfId="5" applyFont="1" applyFill="1" applyBorder="1"/>
    <xf numFmtId="0" fontId="2" fillId="22" borderId="0" xfId="5" applyFont="1" applyFill="1" applyBorder="1"/>
    <xf numFmtId="0" fontId="2" fillId="18" borderId="33" xfId="5" applyFont="1" applyFill="1" applyBorder="1"/>
    <xf numFmtId="0" fontId="2" fillId="6" borderId="0" xfId="5" applyFont="1" applyFill="1" applyBorder="1"/>
    <xf numFmtId="0" fontId="6" fillId="6" borderId="42" xfId="0" applyFont="1" applyFill="1" applyBorder="1"/>
    <xf numFmtId="0" fontId="2" fillId="6" borderId="43" xfId="5" applyFont="1" applyFill="1" applyBorder="1"/>
    <xf numFmtId="0" fontId="2" fillId="6" borderId="43" xfId="0" applyFont="1" applyFill="1" applyBorder="1" applyAlignment="1">
      <alignment vertical="top" wrapText="1"/>
    </xf>
    <xf numFmtId="165" fontId="2" fillId="6" borderId="43" xfId="0" applyNumberFormat="1" applyFont="1" applyFill="1" applyBorder="1" applyAlignment="1">
      <alignment horizontal="center"/>
    </xf>
    <xf numFmtId="2" fontId="6" fillId="6" borderId="44" xfId="7" applyNumberFormat="1" applyFont="1" applyFill="1" applyBorder="1" applyAlignment="1">
      <alignment horizontal="center" wrapText="1"/>
    </xf>
    <xf numFmtId="2" fontId="6" fillId="6" borderId="45" xfId="7" applyNumberFormat="1" applyFont="1" applyFill="1" applyBorder="1" applyAlignment="1">
      <alignment horizontal="center" wrapText="1"/>
    </xf>
    <xf numFmtId="0" fontId="2" fillId="17" borderId="0" xfId="5" applyFont="1" applyFill="1" applyBorder="1"/>
    <xf numFmtId="0" fontId="6" fillId="17" borderId="42" xfId="0" applyFont="1" applyFill="1" applyBorder="1"/>
    <xf numFmtId="0" fontId="2" fillId="17" borderId="43" xfId="5" applyFont="1" applyFill="1" applyBorder="1" applyAlignment="1">
      <alignment vertical="center"/>
    </xf>
    <xf numFmtId="0" fontId="2" fillId="17" borderId="43" xfId="0" applyFont="1" applyFill="1" applyBorder="1" applyAlignment="1">
      <alignment vertical="top" wrapText="1"/>
    </xf>
    <xf numFmtId="165" fontId="2" fillId="17" borderId="43" xfId="0" applyNumberFormat="1" applyFont="1" applyFill="1" applyBorder="1" applyAlignment="1">
      <alignment horizontal="center"/>
    </xf>
    <xf numFmtId="2" fontId="6" fillId="17" borderId="44" xfId="7" applyNumberFormat="1" applyFont="1" applyFill="1" applyBorder="1" applyAlignment="1">
      <alignment horizontal="center" wrapText="1"/>
    </xf>
    <xf numFmtId="2" fontId="6" fillId="17" borderId="45" xfId="7" applyNumberFormat="1" applyFont="1" applyFill="1" applyBorder="1" applyAlignment="1">
      <alignment horizontal="center" wrapText="1"/>
    </xf>
    <xf numFmtId="0" fontId="2" fillId="16" borderId="0" xfId="5" applyFont="1" applyFill="1" applyBorder="1"/>
    <xf numFmtId="0" fontId="6" fillId="16" borderId="42" xfId="0" applyFont="1" applyFill="1" applyBorder="1"/>
    <xf numFmtId="0" fontId="2" fillId="16" borderId="43" xfId="5" applyFont="1" applyFill="1" applyBorder="1"/>
    <xf numFmtId="0" fontId="2" fillId="16" borderId="43" xfId="0" applyFont="1" applyFill="1" applyBorder="1" applyAlignment="1">
      <alignment vertical="top" wrapText="1"/>
    </xf>
    <xf numFmtId="165" fontId="2" fillId="16" borderId="43" xfId="0" applyNumberFormat="1" applyFont="1" applyFill="1" applyBorder="1" applyAlignment="1">
      <alignment horizontal="center"/>
    </xf>
    <xf numFmtId="2" fontId="6" fillId="16" borderId="44" xfId="7" applyNumberFormat="1" applyFont="1" applyFill="1" applyBorder="1" applyAlignment="1">
      <alignment horizontal="center" wrapText="1"/>
    </xf>
    <xf numFmtId="2" fontId="6" fillId="16" borderId="45" xfId="7" applyNumberFormat="1" applyFont="1" applyFill="1" applyBorder="1" applyAlignment="1">
      <alignment horizontal="center" wrapText="1"/>
    </xf>
    <xf numFmtId="49" fontId="12" fillId="9" borderId="41" xfId="0" applyNumberFormat="1" applyFont="1" applyFill="1" applyBorder="1" applyAlignment="1">
      <alignment horizontal="center" vertical="top" wrapText="1"/>
    </xf>
    <xf numFmtId="49" fontId="12" fillId="9" borderId="18" xfId="0" applyNumberFormat="1" applyFont="1" applyFill="1" applyBorder="1" applyAlignment="1">
      <alignment horizontal="center" vertical="top" wrapText="1"/>
    </xf>
    <xf numFmtId="49" fontId="12" fillId="9" borderId="19" xfId="0" applyNumberFormat="1" applyFont="1" applyFill="1" applyBorder="1" applyAlignment="1">
      <alignment horizontal="center" vertical="top" wrapText="1"/>
    </xf>
    <xf numFmtId="49" fontId="15" fillId="8" borderId="12" xfId="0" applyNumberFormat="1" applyFont="1" applyFill="1" applyBorder="1" applyAlignment="1">
      <alignment horizontal="center"/>
    </xf>
    <xf numFmtId="49" fontId="15" fillId="8" borderId="9" xfId="0" applyNumberFormat="1" applyFont="1" applyFill="1" applyBorder="1" applyAlignment="1">
      <alignment horizontal="center"/>
    </xf>
    <xf numFmtId="49" fontId="12" fillId="32" borderId="42" xfId="0" applyNumberFormat="1" applyFont="1" applyFill="1" applyBorder="1" applyAlignment="1">
      <alignment horizontal="center" vertical="center" wrapText="1"/>
    </xf>
    <xf numFmtId="49" fontId="12" fillId="32" borderId="46" xfId="0" applyNumberFormat="1" applyFont="1" applyFill="1" applyBorder="1" applyAlignment="1">
      <alignment horizontal="center" vertical="center" wrapText="1"/>
    </xf>
    <xf numFmtId="49" fontId="29" fillId="12" borderId="50" xfId="1" applyNumberFormat="1" applyFont="1" applyFill="1" applyBorder="1" applyAlignment="1">
      <alignment horizontal="center" vertical="center" wrapText="1"/>
    </xf>
    <xf numFmtId="49" fontId="29" fillId="12" borderId="51" xfId="1" applyNumberFormat="1" applyFont="1" applyFill="1" applyBorder="1" applyAlignment="1">
      <alignment horizontal="center" vertical="center" wrapText="1"/>
    </xf>
    <xf numFmtId="0" fontId="12" fillId="32" borderId="45" xfId="0" applyFont="1" applyFill="1" applyBorder="1" applyAlignment="1">
      <alignment horizontal="center" vertical="center" wrapText="1"/>
    </xf>
    <xf numFmtId="0" fontId="12" fillId="32" borderId="49" xfId="0" applyFont="1" applyFill="1" applyBorder="1" applyAlignment="1">
      <alignment horizontal="center" vertical="center" wrapText="1"/>
    </xf>
    <xf numFmtId="0" fontId="29" fillId="12" borderId="45" xfId="0" applyFont="1" applyFill="1" applyBorder="1" applyAlignment="1">
      <alignment horizontal="center" vertical="center" wrapText="1"/>
    </xf>
    <xf numFmtId="0" fontId="29" fillId="12" borderId="49" xfId="0" applyFont="1" applyFill="1" applyBorder="1" applyAlignment="1">
      <alignment horizontal="center" vertical="center" wrapText="1"/>
    </xf>
    <xf numFmtId="3" fontId="2" fillId="19" borderId="28" xfId="6" applyNumberFormat="1" applyFont="1" applyFill="1" applyBorder="1" applyAlignment="1"/>
    <xf numFmtId="3" fontId="2" fillId="22" borderId="28" xfId="5" applyNumberFormat="1" applyFont="1" applyFill="1" applyBorder="1" applyAlignment="1">
      <alignment horizontal="right"/>
    </xf>
    <xf numFmtId="3" fontId="2" fillId="16" borderId="8" xfId="5" applyNumberFormat="1" applyFont="1" applyFill="1" applyBorder="1" applyAlignment="1">
      <alignment horizontal="right"/>
    </xf>
    <xf numFmtId="0" fontId="3" fillId="12" borderId="20" xfId="5" applyFont="1" applyFill="1" applyBorder="1" applyAlignment="1">
      <alignment horizontal="center"/>
    </xf>
    <xf numFmtId="0" fontId="3" fillId="12" borderId="21" xfId="5" applyFont="1" applyFill="1" applyBorder="1" applyAlignment="1">
      <alignment horizontal="center"/>
    </xf>
    <xf numFmtId="0" fontId="3" fillId="12" borderId="22" xfId="5" applyFont="1" applyFill="1" applyBorder="1" applyAlignment="1">
      <alignment horizontal="center"/>
    </xf>
    <xf numFmtId="2" fontId="6" fillId="0" borderId="30" xfId="5" applyNumberFormat="1" applyFont="1" applyBorder="1" applyAlignment="1">
      <alignment horizontal="center" wrapText="1"/>
    </xf>
    <xf numFmtId="3" fontId="2" fillId="7" borderId="28" xfId="6" applyNumberFormat="1" applyFont="1" applyFill="1" applyBorder="1" applyAlignment="1"/>
    <xf numFmtId="3" fontId="2" fillId="6" borderId="8" xfId="5" applyNumberFormat="1" applyFont="1" applyFill="1" applyBorder="1" applyAlignment="1">
      <alignment horizontal="right"/>
    </xf>
    <xf numFmtId="3" fontId="2" fillId="11" borderId="8" xfId="6" applyNumberFormat="1" applyFont="1" applyFill="1" applyBorder="1" applyAlignment="1"/>
    <xf numFmtId="0" fontId="0" fillId="11" borderId="8" xfId="0" applyFill="1" applyBorder="1" applyAlignment="1"/>
    <xf numFmtId="3" fontId="2" fillId="17" borderId="8" xfId="5" applyNumberFormat="1" applyFont="1" applyFill="1" applyBorder="1" applyAlignment="1">
      <alignment horizontal="right"/>
    </xf>
    <xf numFmtId="0" fontId="3" fillId="0" borderId="0" xfId="5" applyFont="1" applyAlignment="1">
      <alignment horizontal="center"/>
    </xf>
    <xf numFmtId="0" fontId="4" fillId="0" borderId="0" xfId="5" applyFont="1" applyAlignment="1"/>
    <xf numFmtId="0" fontId="3" fillId="32" borderId="0" xfId="5" applyFont="1" applyFill="1" applyAlignment="1">
      <alignment horizontal="center" vertical="center" wrapText="1"/>
    </xf>
    <xf numFmtId="0" fontId="11" fillId="32" borderId="0" xfId="0" applyFont="1" applyFill="1" applyAlignment="1">
      <alignment vertical="center"/>
    </xf>
    <xf numFmtId="0" fontId="3" fillId="32" borderId="0" xfId="4" applyFont="1" applyFill="1" applyAlignment="1">
      <alignment horizontal="center"/>
    </xf>
    <xf numFmtId="0" fontId="3" fillId="32" borderId="6" xfId="4" applyFont="1" applyFill="1" applyBorder="1" applyAlignment="1">
      <alignment horizontal="center"/>
    </xf>
    <xf numFmtId="2" fontId="6" fillId="21" borderId="10" xfId="4" applyNumberFormat="1" applyFont="1" applyFill="1" applyBorder="1" applyAlignment="1">
      <alignment horizontal="center" wrapText="1"/>
    </xf>
    <xf numFmtId="2" fontId="6" fillId="21" borderId="4" xfId="4" applyNumberFormat="1" applyFont="1" applyFill="1" applyBorder="1" applyAlignment="1">
      <alignment horizontal="center" wrapText="1"/>
    </xf>
    <xf numFmtId="3" fontId="2" fillId="0" borderId="0" xfId="6" applyNumberFormat="1" applyFont="1" applyBorder="1" applyAlignment="1">
      <alignment horizontal="center"/>
    </xf>
    <xf numFmtId="2" fontId="6" fillId="4" borderId="10" xfId="4" applyNumberFormat="1" applyFont="1" applyFill="1" applyBorder="1" applyAlignment="1">
      <alignment horizontal="center" wrapText="1"/>
    </xf>
    <xf numFmtId="2" fontId="6" fillId="4" borderId="4" xfId="4" applyNumberFormat="1" applyFont="1" applyFill="1" applyBorder="1" applyAlignment="1">
      <alignment horizontal="center" wrapText="1"/>
    </xf>
    <xf numFmtId="3" fontId="2" fillId="0" borderId="0" xfId="6" applyNumberFormat="1" applyFont="1" applyFill="1" applyBorder="1" applyAlignment="1">
      <alignment horizontal="center"/>
    </xf>
    <xf numFmtId="0" fontId="3" fillId="32" borderId="0" xfId="5" applyFont="1" applyFill="1" applyAlignment="1">
      <alignment horizontal="center"/>
    </xf>
    <xf numFmtId="0" fontId="4" fillId="32" borderId="0" xfId="5" applyFont="1" applyFill="1" applyAlignment="1"/>
    <xf numFmtId="2" fontId="6" fillId="4" borderId="18" xfId="5" applyNumberFormat="1" applyFont="1" applyFill="1" applyBorder="1" applyAlignment="1">
      <alignment horizontal="center" wrapText="1"/>
    </xf>
    <xf numFmtId="2" fontId="6" fillId="4" borderId="18" xfId="5" applyNumberFormat="1" applyFont="1" applyFill="1" applyBorder="1" applyAlignment="1">
      <alignment horizontal="center" vertical="center" wrapText="1"/>
    </xf>
    <xf numFmtId="2" fontId="6" fillId="4" borderId="2" xfId="5" applyNumberFormat="1" applyFont="1" applyFill="1" applyBorder="1" applyAlignment="1">
      <alignment horizontal="center" vertical="center" wrapText="1"/>
    </xf>
    <xf numFmtId="0" fontId="31" fillId="0" borderId="38" xfId="0" applyFont="1" applyBorder="1" applyAlignment="1">
      <alignment horizontal="left" vertical="top" wrapText="1"/>
    </xf>
    <xf numFmtId="0" fontId="31" fillId="0" borderId="39" xfId="0" applyFont="1" applyBorder="1" applyAlignment="1">
      <alignment horizontal="left" vertical="top" wrapText="1"/>
    </xf>
    <xf numFmtId="0" fontId="31" fillId="0" borderId="40" xfId="0" applyFont="1" applyBorder="1" applyAlignment="1">
      <alignment horizontal="left" vertical="top" wrapText="1"/>
    </xf>
    <xf numFmtId="0" fontId="32" fillId="0" borderId="32" xfId="0" applyFont="1" applyBorder="1" applyAlignment="1">
      <alignment horizontal="left" wrapText="1"/>
    </xf>
    <xf numFmtId="0" fontId="32" fillId="0" borderId="33" xfId="0" applyFont="1" applyBorder="1" applyAlignment="1">
      <alignment horizontal="left" wrapText="1"/>
    </xf>
    <xf numFmtId="0" fontId="32" fillId="0" borderId="34" xfId="0" applyFont="1" applyBorder="1" applyAlignment="1">
      <alignment horizontal="left" wrapText="1"/>
    </xf>
    <xf numFmtId="0" fontId="32" fillId="0" borderId="1" xfId="0" applyFont="1" applyBorder="1" applyAlignment="1">
      <alignment horizontal="left" wrapText="1"/>
    </xf>
    <xf numFmtId="0" fontId="32" fillId="0" borderId="0" xfId="0" applyFont="1" applyBorder="1" applyAlignment="1">
      <alignment horizontal="left" wrapText="1"/>
    </xf>
    <xf numFmtId="0" fontId="32" fillId="0" borderId="35" xfId="0" applyFont="1" applyBorder="1" applyAlignment="1">
      <alignment horizontal="left" wrapText="1"/>
    </xf>
    <xf numFmtId="0" fontId="32" fillId="0" borderId="36" xfId="0" applyFont="1" applyBorder="1" applyAlignment="1">
      <alignment horizontal="left" wrapText="1"/>
    </xf>
    <xf numFmtId="0" fontId="32" fillId="0" borderId="16" xfId="0" applyFont="1" applyBorder="1" applyAlignment="1">
      <alignment horizontal="left" wrapText="1"/>
    </xf>
    <xf numFmtId="0" fontId="32" fillId="0" borderId="37" xfId="0" applyFont="1" applyBorder="1" applyAlignment="1">
      <alignment horizontal="left" wrapText="1"/>
    </xf>
  </cellXfs>
  <cellStyles count="8">
    <cellStyle name="Currency 2" xfId="2"/>
    <cellStyle name="Ezres" xfId="1" builtinId="3"/>
    <cellStyle name="Normál" xfId="0" builtinId="0"/>
    <cellStyle name="Normal 2" xfId="3"/>
    <cellStyle name="Normál 2" xfId="4"/>
    <cellStyle name="Normál 2 2" xfId="5"/>
    <cellStyle name="Pénznem 2" xfId="6"/>
    <cellStyle name="Pénznem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7" zoomScaleNormal="100" workbookViewId="0">
      <selection activeCell="B38" sqref="B38"/>
    </sheetView>
  </sheetViews>
  <sheetFormatPr defaultRowHeight="14.4" x14ac:dyDescent="0.3"/>
  <cols>
    <col min="1" max="1" width="12.44140625" style="29" bestFit="1" customWidth="1"/>
    <col min="2" max="2" width="84.33203125" customWidth="1"/>
    <col min="3" max="5" width="14.44140625" customWidth="1"/>
    <col min="6" max="6" width="12.88671875" bestFit="1" customWidth="1"/>
  </cols>
  <sheetData>
    <row r="1" spans="1:6" ht="15" thickBot="1" x14ac:dyDescent="0.35">
      <c r="A1" s="30"/>
      <c r="B1" s="698" t="s">
        <v>496</v>
      </c>
      <c r="C1" s="699"/>
      <c r="D1" s="699"/>
      <c r="E1" s="699"/>
      <c r="F1" s="700"/>
    </row>
    <row r="2" spans="1:6" ht="15" thickBot="1" x14ac:dyDescent="0.35">
      <c r="A2" s="30"/>
      <c r="B2" s="31"/>
      <c r="C2" s="31"/>
      <c r="D2" s="31"/>
      <c r="E2" s="31"/>
      <c r="F2" s="31"/>
    </row>
    <row r="3" spans="1:6" x14ac:dyDescent="0.3">
      <c r="A3" s="30"/>
      <c r="B3" s="703" t="s">
        <v>538</v>
      </c>
      <c r="C3" s="596">
        <v>2018</v>
      </c>
      <c r="D3" s="596" t="s">
        <v>20</v>
      </c>
      <c r="E3" s="596">
        <v>2018</v>
      </c>
      <c r="F3" s="707" t="s">
        <v>55</v>
      </c>
    </row>
    <row r="4" spans="1:6" ht="15" thickBot="1" x14ac:dyDescent="0.35">
      <c r="A4" s="30"/>
      <c r="B4" s="704"/>
      <c r="C4" s="597" t="s">
        <v>21</v>
      </c>
      <c r="D4" s="598">
        <v>0.27</v>
      </c>
      <c r="E4" s="597" t="s">
        <v>22</v>
      </c>
      <c r="F4" s="708"/>
    </row>
    <row r="5" spans="1:6" x14ac:dyDescent="0.3">
      <c r="A5" s="30"/>
      <c r="B5" s="325" t="s">
        <v>23</v>
      </c>
      <c r="C5" s="326">
        <v>56410000</v>
      </c>
      <c r="D5" s="326">
        <f>C5*0.27</f>
        <v>15230700.000000002</v>
      </c>
      <c r="E5" s="326">
        <f t="shared" ref="E5:E12" si="0">C5*1.27</f>
        <v>71640700</v>
      </c>
      <c r="F5" s="327" t="s">
        <v>24</v>
      </c>
    </row>
    <row r="6" spans="1:6" x14ac:dyDescent="0.3">
      <c r="A6" s="30"/>
      <c r="B6" s="319" t="s">
        <v>56</v>
      </c>
      <c r="C6" s="38">
        <v>18500000</v>
      </c>
      <c r="D6" s="38">
        <f t="shared" ref="D6:D12" si="1">C6*0.27</f>
        <v>4995000</v>
      </c>
      <c r="E6" s="38">
        <f t="shared" si="0"/>
        <v>23495000</v>
      </c>
      <c r="F6" s="320" t="s">
        <v>24</v>
      </c>
    </row>
    <row r="7" spans="1:6" x14ac:dyDescent="0.3">
      <c r="A7" s="30"/>
      <c r="B7" s="319" t="s">
        <v>25</v>
      </c>
      <c r="C7" s="38">
        <v>6385501</v>
      </c>
      <c r="D7" s="38">
        <f t="shared" si="1"/>
        <v>1724085.27</v>
      </c>
      <c r="E7" s="38">
        <f t="shared" si="0"/>
        <v>8109586.2700000005</v>
      </c>
      <c r="F7" s="320" t="s">
        <v>24</v>
      </c>
    </row>
    <row r="8" spans="1:6" x14ac:dyDescent="0.3">
      <c r="A8" s="30"/>
      <c r="B8" s="319" t="s">
        <v>26</v>
      </c>
      <c r="C8" s="38">
        <v>14480000</v>
      </c>
      <c r="D8" s="38">
        <f t="shared" si="1"/>
        <v>3909600.0000000005</v>
      </c>
      <c r="E8" s="38">
        <f t="shared" si="0"/>
        <v>18389600</v>
      </c>
      <c r="F8" s="320" t="s">
        <v>24</v>
      </c>
    </row>
    <row r="9" spans="1:6" x14ac:dyDescent="0.3">
      <c r="A9" s="30"/>
      <c r="B9" s="319" t="s">
        <v>27</v>
      </c>
      <c r="C9" s="38">
        <v>101885000</v>
      </c>
      <c r="D9" s="38">
        <f t="shared" si="1"/>
        <v>27508950</v>
      </c>
      <c r="E9" s="38">
        <f t="shared" si="0"/>
        <v>129393950</v>
      </c>
      <c r="F9" s="320" t="s">
        <v>24</v>
      </c>
    </row>
    <row r="10" spans="1:6" x14ac:dyDescent="0.3">
      <c r="A10" s="30"/>
      <c r="B10" s="319" t="s">
        <v>323</v>
      </c>
      <c r="C10" s="38">
        <v>71130000</v>
      </c>
      <c r="D10" s="38">
        <f t="shared" si="1"/>
        <v>19205100</v>
      </c>
      <c r="E10" s="38">
        <f t="shared" si="0"/>
        <v>90335100</v>
      </c>
      <c r="F10" s="320" t="s">
        <v>24</v>
      </c>
    </row>
    <row r="11" spans="1:6" x14ac:dyDescent="0.3">
      <c r="A11" s="30"/>
      <c r="B11" s="321" t="s">
        <v>502</v>
      </c>
      <c r="C11" s="38">
        <v>240000</v>
      </c>
      <c r="D11" s="38">
        <f t="shared" ref="D11" si="2">C11*0.27</f>
        <v>64800.000000000007</v>
      </c>
      <c r="E11" s="38">
        <f t="shared" ref="E11" si="3">C11*1.27</f>
        <v>304800</v>
      </c>
      <c r="F11" s="320" t="s">
        <v>29</v>
      </c>
    </row>
    <row r="12" spans="1:6" x14ac:dyDescent="0.3">
      <c r="A12" s="30"/>
      <c r="B12" s="321" t="s">
        <v>28</v>
      </c>
      <c r="C12" s="38">
        <v>240000</v>
      </c>
      <c r="D12" s="38">
        <f t="shared" si="1"/>
        <v>64800.000000000007</v>
      </c>
      <c r="E12" s="38">
        <f t="shared" si="0"/>
        <v>304800</v>
      </c>
      <c r="F12" s="320" t="s">
        <v>29</v>
      </c>
    </row>
    <row r="13" spans="1:6" x14ac:dyDescent="0.3">
      <c r="A13" s="30"/>
      <c r="B13" s="321" t="s">
        <v>272</v>
      </c>
      <c r="C13" s="38">
        <v>135000</v>
      </c>
      <c r="D13" s="38">
        <f t="shared" ref="D13:D14" si="4">C13*0.27</f>
        <v>36450</v>
      </c>
      <c r="E13" s="38">
        <f t="shared" ref="E13:E14" si="5">C13*1.27</f>
        <v>171450</v>
      </c>
      <c r="F13" s="320" t="s">
        <v>29</v>
      </c>
    </row>
    <row r="14" spans="1:6" x14ac:dyDescent="0.3">
      <c r="A14" s="30"/>
      <c r="B14" s="321" t="s">
        <v>509</v>
      </c>
      <c r="C14" s="38">
        <v>450000</v>
      </c>
      <c r="D14" s="38">
        <f t="shared" si="4"/>
        <v>121500.00000000001</v>
      </c>
      <c r="E14" s="38">
        <f t="shared" si="5"/>
        <v>571500</v>
      </c>
      <c r="F14" s="320" t="s">
        <v>29</v>
      </c>
    </row>
    <row r="15" spans="1:6" ht="15" thickBot="1" x14ac:dyDescent="0.35">
      <c r="A15" s="30"/>
      <c r="B15" s="322" t="s">
        <v>530</v>
      </c>
      <c r="C15" s="323">
        <v>0</v>
      </c>
      <c r="D15" s="323">
        <f t="shared" ref="D15" si="6">C15*0.27</f>
        <v>0</v>
      </c>
      <c r="E15" s="323">
        <f t="shared" ref="E15" si="7">C15*1.27</f>
        <v>0</v>
      </c>
      <c r="F15" s="324" t="s">
        <v>29</v>
      </c>
    </row>
    <row r="16" spans="1:6" ht="15" thickBot="1" x14ac:dyDescent="0.35">
      <c r="A16" s="30"/>
      <c r="B16" s="328"/>
      <c r="C16" s="329"/>
      <c r="D16" s="329"/>
      <c r="E16" s="329"/>
      <c r="F16" s="28"/>
    </row>
    <row r="17" spans="1:6" x14ac:dyDescent="0.3">
      <c r="A17" s="30"/>
      <c r="B17" s="705" t="s">
        <v>531</v>
      </c>
      <c r="C17" s="334">
        <v>2018</v>
      </c>
      <c r="D17" s="334" t="s">
        <v>20</v>
      </c>
      <c r="E17" s="334">
        <v>2018</v>
      </c>
      <c r="F17" s="709" t="s">
        <v>55</v>
      </c>
    </row>
    <row r="18" spans="1:6" ht="15" thickBot="1" x14ac:dyDescent="0.35">
      <c r="A18" s="30"/>
      <c r="B18" s="706"/>
      <c r="C18" s="335" t="s">
        <v>21</v>
      </c>
      <c r="D18" s="336">
        <v>0.27</v>
      </c>
      <c r="E18" s="335" t="s">
        <v>22</v>
      </c>
      <c r="F18" s="710"/>
    </row>
    <row r="19" spans="1:6" x14ac:dyDescent="0.3">
      <c r="A19" s="30"/>
      <c r="B19" s="337" t="s">
        <v>49</v>
      </c>
      <c r="C19" s="338">
        <v>21000</v>
      </c>
      <c r="D19" s="338">
        <f>C19*0.27</f>
        <v>5670</v>
      </c>
      <c r="E19" s="338">
        <f>C19*1.27</f>
        <v>26670</v>
      </c>
      <c r="F19" s="339" t="s">
        <v>45</v>
      </c>
    </row>
    <row r="20" spans="1:6" x14ac:dyDescent="0.3">
      <c r="A20" s="30"/>
      <c r="B20" s="340" t="s">
        <v>52</v>
      </c>
      <c r="C20" s="341">
        <v>22000</v>
      </c>
      <c r="D20" s="341">
        <f>C20*0.27</f>
        <v>5940</v>
      </c>
      <c r="E20" s="341">
        <f>C20*1.27</f>
        <v>27940</v>
      </c>
      <c r="F20" s="342" t="s">
        <v>46</v>
      </c>
    </row>
    <row r="21" spans="1:6" x14ac:dyDescent="0.3">
      <c r="A21" s="30"/>
      <c r="B21" s="340" t="s">
        <v>298</v>
      </c>
      <c r="C21" s="341">
        <v>12620000</v>
      </c>
      <c r="D21" s="341">
        <f t="shared" ref="D21" si="8">C21*0.27</f>
        <v>3407400</v>
      </c>
      <c r="E21" s="341">
        <f t="shared" ref="E21" si="9">C21*1.27</f>
        <v>16027400</v>
      </c>
      <c r="F21" s="342" t="s">
        <v>24</v>
      </c>
    </row>
    <row r="22" spans="1:6" x14ac:dyDescent="0.3">
      <c r="A22" s="30"/>
      <c r="B22" s="340" t="s">
        <v>483</v>
      </c>
      <c r="C22" s="341">
        <v>25482253</v>
      </c>
      <c r="D22" s="341">
        <f>C22*0.27</f>
        <v>6880208.3100000005</v>
      </c>
      <c r="E22" s="341">
        <f>C22*1.27</f>
        <v>32362461.309999999</v>
      </c>
      <c r="F22" s="342" t="s">
        <v>24</v>
      </c>
    </row>
    <row r="23" spans="1:6" x14ac:dyDescent="0.3">
      <c r="A23" s="30"/>
      <c r="B23" s="340" t="s">
        <v>299</v>
      </c>
      <c r="C23" s="341">
        <v>4720000</v>
      </c>
      <c r="D23" s="341">
        <f>C23*0.27</f>
        <v>1274400</v>
      </c>
      <c r="E23" s="341">
        <f>C23*1.27</f>
        <v>5994400</v>
      </c>
      <c r="F23" s="342" t="s">
        <v>24</v>
      </c>
    </row>
    <row r="24" spans="1:6" x14ac:dyDescent="0.3">
      <c r="A24" s="30"/>
      <c r="B24" s="340" t="s">
        <v>300</v>
      </c>
      <c r="C24" s="341">
        <v>3500000</v>
      </c>
      <c r="D24" s="341">
        <f>C24*0.27</f>
        <v>945000.00000000012</v>
      </c>
      <c r="E24" s="341">
        <f>C24*1.27</f>
        <v>4445000</v>
      </c>
      <c r="F24" s="342" t="s">
        <v>24</v>
      </c>
    </row>
    <row r="25" spans="1:6" x14ac:dyDescent="0.3">
      <c r="A25" s="30"/>
      <c r="B25" s="340" t="s">
        <v>53</v>
      </c>
      <c r="C25" s="343">
        <v>29500</v>
      </c>
      <c r="D25" s="343">
        <f>C25*0.27</f>
        <v>7965.0000000000009</v>
      </c>
      <c r="E25" s="343">
        <f>C25*1.27</f>
        <v>37465</v>
      </c>
      <c r="F25" s="344" t="s">
        <v>45</v>
      </c>
    </row>
    <row r="26" spans="1:6" x14ac:dyDescent="0.3">
      <c r="A26" s="30"/>
      <c r="B26" s="328"/>
      <c r="C26" s="329"/>
      <c r="D26" s="329"/>
      <c r="E26" s="329"/>
      <c r="F26" s="28"/>
    </row>
    <row r="27" spans="1:6" x14ac:dyDescent="0.3">
      <c r="A27" s="701" t="s">
        <v>30</v>
      </c>
      <c r="B27" s="702"/>
      <c r="C27" s="28"/>
      <c r="D27" s="28"/>
      <c r="E27" s="28"/>
      <c r="F27" s="31"/>
    </row>
    <row r="28" spans="1:6" x14ac:dyDescent="0.3">
      <c r="A28" s="345" t="s">
        <v>31</v>
      </c>
      <c r="B28" s="33" t="s">
        <v>32</v>
      </c>
      <c r="C28" s="28"/>
      <c r="D28" s="28"/>
      <c r="E28" s="28"/>
      <c r="F28" s="31"/>
    </row>
    <row r="29" spans="1:6" x14ac:dyDescent="0.3">
      <c r="A29" s="345" t="s">
        <v>33</v>
      </c>
      <c r="B29" s="33" t="s">
        <v>34</v>
      </c>
      <c r="C29" s="28"/>
      <c r="D29" s="28"/>
      <c r="E29" s="28"/>
      <c r="F29" s="31"/>
    </row>
    <row r="30" spans="1:6" ht="28.8" x14ac:dyDescent="0.3">
      <c r="A30" s="346" t="s">
        <v>35</v>
      </c>
      <c r="B30" s="34" t="s">
        <v>36</v>
      </c>
      <c r="C30" s="28"/>
      <c r="D30" s="28"/>
      <c r="E30" s="28"/>
      <c r="F30" s="31"/>
    </row>
    <row r="31" spans="1:6" x14ac:dyDescent="0.3">
      <c r="A31" s="345" t="s">
        <v>37</v>
      </c>
      <c r="B31" s="33" t="s">
        <v>38</v>
      </c>
      <c r="C31" s="28"/>
      <c r="D31" s="28"/>
      <c r="E31" s="28"/>
      <c r="F31" s="31"/>
    </row>
    <row r="32" spans="1:6" x14ac:dyDescent="0.3">
      <c r="A32" s="345" t="s">
        <v>39</v>
      </c>
      <c r="B32" s="33" t="s">
        <v>40</v>
      </c>
      <c r="C32" s="28"/>
      <c r="D32" s="28"/>
      <c r="E32" s="28"/>
      <c r="F32" s="31"/>
    </row>
    <row r="33" spans="1:6" x14ac:dyDescent="0.3">
      <c r="A33" s="345" t="s">
        <v>41</v>
      </c>
      <c r="B33" s="33" t="s">
        <v>42</v>
      </c>
      <c r="C33" s="28"/>
      <c r="D33" s="28"/>
      <c r="E33" s="28"/>
      <c r="F33" s="31"/>
    </row>
    <row r="34" spans="1:6" x14ac:dyDescent="0.3">
      <c r="A34" s="345" t="s">
        <v>43</v>
      </c>
      <c r="B34" s="33" t="s">
        <v>44</v>
      </c>
      <c r="C34" s="28"/>
      <c r="D34" s="28"/>
      <c r="E34" s="28"/>
      <c r="F34" s="31"/>
    </row>
    <row r="35" spans="1:6" x14ac:dyDescent="0.3">
      <c r="A35" s="347" t="s">
        <v>50</v>
      </c>
      <c r="B35" s="330" t="s">
        <v>48</v>
      </c>
      <c r="C35" s="28"/>
      <c r="D35" s="28"/>
      <c r="E35" s="28"/>
      <c r="F35" s="31"/>
    </row>
    <row r="36" spans="1:6" ht="28.8" x14ac:dyDescent="0.3">
      <c r="A36" s="347" t="s">
        <v>51</v>
      </c>
      <c r="B36" s="331" t="s">
        <v>486</v>
      </c>
      <c r="C36" s="28"/>
      <c r="D36" s="28"/>
      <c r="E36" s="28"/>
      <c r="F36" s="31"/>
    </row>
    <row r="37" spans="1:6" ht="28.8" x14ac:dyDescent="0.3">
      <c r="A37" s="347" t="s">
        <v>296</v>
      </c>
      <c r="B37" s="332" t="s">
        <v>485</v>
      </c>
      <c r="C37" s="28"/>
      <c r="D37" s="28"/>
      <c r="E37" s="28"/>
      <c r="F37" s="31"/>
    </row>
    <row r="38" spans="1:6" ht="28.8" x14ac:dyDescent="0.3">
      <c r="A38" s="347" t="s">
        <v>297</v>
      </c>
      <c r="B38" s="332" t="s">
        <v>485</v>
      </c>
      <c r="C38" s="28"/>
      <c r="D38" s="28"/>
      <c r="E38" s="28"/>
      <c r="F38" s="31"/>
    </row>
    <row r="39" spans="1:6" ht="28.8" x14ac:dyDescent="0.3">
      <c r="A39" s="347" t="s">
        <v>484</v>
      </c>
      <c r="B39" s="332" t="s">
        <v>485</v>
      </c>
      <c r="C39" s="28"/>
      <c r="D39" s="28"/>
      <c r="E39" s="28"/>
      <c r="F39" s="31"/>
    </row>
    <row r="40" spans="1:6" ht="28.8" x14ac:dyDescent="0.3">
      <c r="A40" s="347" t="s">
        <v>54</v>
      </c>
      <c r="B40" s="333" t="s">
        <v>47</v>
      </c>
      <c r="C40" s="28"/>
      <c r="D40" s="28"/>
      <c r="E40" s="28"/>
      <c r="F40" s="31"/>
    </row>
    <row r="41" spans="1:6" ht="28.8" x14ac:dyDescent="0.3">
      <c r="A41" s="345" t="s">
        <v>322</v>
      </c>
      <c r="B41" s="52" t="s">
        <v>320</v>
      </c>
      <c r="C41" s="28"/>
      <c r="D41" s="28"/>
      <c r="E41" s="28"/>
      <c r="F41" s="31"/>
    </row>
    <row r="42" spans="1:6" ht="43.2" x14ac:dyDescent="0.3">
      <c r="A42" s="345" t="s">
        <v>493</v>
      </c>
      <c r="B42" s="52" t="s">
        <v>504</v>
      </c>
      <c r="C42" s="28"/>
      <c r="D42" s="28"/>
      <c r="E42" s="28"/>
      <c r="F42" s="31"/>
    </row>
    <row r="43" spans="1:6" ht="43.2" x14ac:dyDescent="0.3">
      <c r="A43" s="345" t="s">
        <v>494</v>
      </c>
      <c r="B43" s="52" t="s">
        <v>501</v>
      </c>
      <c r="C43" s="28"/>
      <c r="D43" s="28"/>
      <c r="E43" s="28"/>
      <c r="F43" s="31"/>
    </row>
    <row r="44" spans="1:6" x14ac:dyDescent="0.3">
      <c r="A44" s="345" t="s">
        <v>503</v>
      </c>
      <c r="B44" s="52" t="s">
        <v>495</v>
      </c>
      <c r="C44" s="28"/>
      <c r="D44" s="28"/>
      <c r="E44" s="28"/>
      <c r="F44" s="31"/>
    </row>
    <row r="45" spans="1:6" ht="86.4" x14ac:dyDescent="0.3">
      <c r="A45" s="345" t="s">
        <v>508</v>
      </c>
      <c r="B45" s="52" t="s">
        <v>510</v>
      </c>
      <c r="C45" s="28"/>
      <c r="D45" s="28"/>
      <c r="E45" s="28"/>
      <c r="F45" s="31"/>
    </row>
    <row r="46" spans="1:6" x14ac:dyDescent="0.3">
      <c r="A46" s="30"/>
      <c r="B46" s="31"/>
      <c r="C46" s="28"/>
      <c r="D46" s="28"/>
      <c r="E46" s="28"/>
      <c r="F46" s="32"/>
    </row>
    <row r="47" spans="1:6" x14ac:dyDescent="0.3">
      <c r="A47" s="32"/>
    </row>
    <row r="48" spans="1:6" x14ac:dyDescent="0.3">
      <c r="A48" s="32"/>
    </row>
    <row r="49" spans="1:6" x14ac:dyDescent="0.3">
      <c r="A49" s="30"/>
    </row>
    <row r="50" spans="1:6" x14ac:dyDescent="0.3">
      <c r="A50" s="30"/>
    </row>
    <row r="51" spans="1:6" x14ac:dyDescent="0.3">
      <c r="A51" s="36"/>
    </row>
    <row r="52" spans="1:6" x14ac:dyDescent="0.3">
      <c r="A52" s="36"/>
    </row>
    <row r="53" spans="1:6" x14ac:dyDescent="0.3">
      <c r="A53" s="37"/>
    </row>
    <row r="54" spans="1:6" x14ac:dyDescent="0.3">
      <c r="A54" s="37"/>
    </row>
    <row r="55" spans="1:6" x14ac:dyDescent="0.3">
      <c r="A55" s="30"/>
      <c r="B55" s="31"/>
      <c r="C55" s="31"/>
      <c r="D55" s="31"/>
      <c r="E55" s="31"/>
      <c r="F55" s="31"/>
    </row>
    <row r="56" spans="1:6" x14ac:dyDescent="0.3">
      <c r="A56" s="30"/>
      <c r="B56" s="31"/>
      <c r="C56" s="31"/>
      <c r="D56" s="31"/>
      <c r="E56" s="31"/>
      <c r="F56" s="31"/>
    </row>
    <row r="57" spans="1:6" x14ac:dyDescent="0.3">
      <c r="A57" s="30"/>
      <c r="B57" s="31"/>
      <c r="C57" s="31"/>
      <c r="D57" s="31"/>
      <c r="E57" s="31"/>
      <c r="F57" s="31"/>
    </row>
  </sheetData>
  <mergeCells count="6">
    <mergeCell ref="B1:F1"/>
    <mergeCell ref="A27:B27"/>
    <mergeCell ref="B3:B4"/>
    <mergeCell ref="B17:B18"/>
    <mergeCell ref="F3:F4"/>
    <mergeCell ref="F17:F1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workbookViewId="0">
      <selection activeCell="R12" sqref="R12"/>
    </sheetView>
  </sheetViews>
  <sheetFormatPr defaultRowHeight="14.4" x14ac:dyDescent="0.3"/>
  <cols>
    <col min="2" max="2" width="2.109375" style="152" customWidth="1"/>
    <col min="3" max="3" width="37.33203125" style="140" customWidth="1"/>
    <col min="4" max="4" width="8" style="154" customWidth="1"/>
    <col min="5" max="5" width="8" style="140" customWidth="1"/>
    <col min="6" max="10" width="10.44140625" customWidth="1"/>
  </cols>
  <sheetData>
    <row r="1" spans="2:10" ht="17.399999999999999" x14ac:dyDescent="0.3">
      <c r="B1" s="735" t="s">
        <v>539</v>
      </c>
      <c r="C1" s="736"/>
      <c r="D1" s="736"/>
      <c r="E1" s="736"/>
      <c r="F1" s="736"/>
      <c r="G1" s="736"/>
      <c r="H1" s="736"/>
      <c r="I1" s="736"/>
      <c r="J1" s="736"/>
    </row>
    <row r="3" spans="2:10" ht="15.6" x14ac:dyDescent="0.3">
      <c r="B3" s="123" t="s">
        <v>500</v>
      </c>
      <c r="C3" s="124"/>
      <c r="D3" s="125"/>
      <c r="E3" s="124"/>
      <c r="F3" s="124"/>
      <c r="G3" s="124"/>
      <c r="H3" s="124"/>
      <c r="I3" s="124"/>
      <c r="J3" s="126" t="s">
        <v>330</v>
      </c>
    </row>
    <row r="4" spans="2:10" ht="15.6" x14ac:dyDescent="0.3">
      <c r="B4" s="313" t="s">
        <v>487</v>
      </c>
      <c r="C4" s="123"/>
      <c r="D4" s="123" t="s">
        <v>331</v>
      </c>
      <c r="E4" s="123"/>
      <c r="F4" s="123"/>
      <c r="G4" s="123"/>
      <c r="H4" s="123"/>
      <c r="I4" s="123"/>
      <c r="J4" s="123"/>
    </row>
    <row r="5" spans="2:10" ht="18" thickBot="1" x14ac:dyDescent="0.35">
      <c r="B5" s="127" t="s">
        <v>332</v>
      </c>
      <c r="C5" s="128"/>
      <c r="D5" s="128"/>
      <c r="E5" s="128"/>
      <c r="F5" s="128"/>
      <c r="G5" s="128"/>
      <c r="H5" s="128"/>
      <c r="I5" s="128"/>
      <c r="J5" s="128"/>
    </row>
    <row r="6" spans="2:10" s="129" customFormat="1" ht="31.2" thickBot="1" x14ac:dyDescent="0.35">
      <c r="B6" s="599"/>
      <c r="C6" s="600" t="s">
        <v>333</v>
      </c>
      <c r="D6" s="601" t="s">
        <v>334</v>
      </c>
      <c r="E6" s="600" t="s">
        <v>335</v>
      </c>
      <c r="F6" s="600" t="s">
        <v>336</v>
      </c>
      <c r="G6" s="600" t="s">
        <v>337</v>
      </c>
      <c r="H6" s="600" t="s">
        <v>338</v>
      </c>
      <c r="I6" s="600" t="s">
        <v>339</v>
      </c>
      <c r="J6" s="602" t="s">
        <v>340</v>
      </c>
    </row>
    <row r="7" spans="2:10" x14ac:dyDescent="0.3">
      <c r="B7" s="130" t="s">
        <v>341</v>
      </c>
      <c r="C7" s="131"/>
      <c r="D7" s="131"/>
      <c r="E7" s="131"/>
      <c r="F7" s="131"/>
      <c r="G7" s="131"/>
      <c r="H7" s="131"/>
      <c r="I7" s="131"/>
      <c r="J7" s="314"/>
    </row>
    <row r="8" spans="2:10" x14ac:dyDescent="0.3">
      <c r="B8" s="134"/>
      <c r="C8" s="139" t="s">
        <v>342</v>
      </c>
      <c r="D8" s="135">
        <v>40</v>
      </c>
      <c r="E8" s="136" t="s">
        <v>343</v>
      </c>
      <c r="F8" s="137"/>
      <c r="G8" s="137">
        <v>5000</v>
      </c>
      <c r="H8" s="137">
        <f>D8*F8</f>
        <v>0</v>
      </c>
      <c r="I8" s="137">
        <f>G8*D8</f>
        <v>200000</v>
      </c>
      <c r="J8" s="138">
        <f>H8+I8</f>
        <v>200000</v>
      </c>
    </row>
    <row r="9" spans="2:10" ht="30.6" x14ac:dyDescent="0.3">
      <c r="B9" s="134"/>
      <c r="C9" s="139" t="s">
        <v>488</v>
      </c>
      <c r="D9" s="139">
        <v>4</v>
      </c>
      <c r="E9" s="139" t="s">
        <v>345</v>
      </c>
      <c r="F9" s="137">
        <v>270000</v>
      </c>
      <c r="G9" s="137">
        <v>60000</v>
      </c>
      <c r="H9" s="137">
        <f>D9*F9</f>
        <v>1080000</v>
      </c>
      <c r="I9" s="137">
        <f>G9*D9</f>
        <v>240000</v>
      </c>
      <c r="J9" s="138">
        <f>H9+I9</f>
        <v>1320000</v>
      </c>
    </row>
    <row r="10" spans="2:10" s="140" customFormat="1" ht="10.199999999999999" x14ac:dyDescent="0.2">
      <c r="B10" s="134"/>
      <c r="C10" s="139" t="s">
        <v>346</v>
      </c>
      <c r="D10" s="139">
        <v>0</v>
      </c>
      <c r="E10" s="139" t="s">
        <v>347</v>
      </c>
      <c r="F10" s="137"/>
      <c r="G10" s="137">
        <v>4380</v>
      </c>
      <c r="H10" s="137">
        <f>D10*F10</f>
        <v>0</v>
      </c>
      <c r="I10" s="137">
        <f>G10*D10</f>
        <v>0</v>
      </c>
      <c r="J10" s="138">
        <f>H10+I10</f>
        <v>0</v>
      </c>
    </row>
    <row r="11" spans="2:10" x14ac:dyDescent="0.3">
      <c r="B11" s="134"/>
      <c r="C11" s="139" t="s">
        <v>348</v>
      </c>
      <c r="D11" s="139">
        <v>325</v>
      </c>
      <c r="E11" s="139" t="s">
        <v>347</v>
      </c>
      <c r="F11" s="137"/>
      <c r="G11" s="137">
        <v>4380</v>
      </c>
      <c r="H11" s="137">
        <f>D11*F11</f>
        <v>0</v>
      </c>
      <c r="I11" s="137">
        <f>G11*D11</f>
        <v>1423500</v>
      </c>
      <c r="J11" s="138">
        <f>H11+I11</f>
        <v>1423500</v>
      </c>
    </row>
    <row r="12" spans="2:10" s="140" customFormat="1" ht="10.199999999999999" x14ac:dyDescent="0.2">
      <c r="B12" s="141" t="s">
        <v>349</v>
      </c>
      <c r="C12" s="142"/>
      <c r="D12" s="143"/>
      <c r="E12" s="143"/>
      <c r="F12" s="144"/>
      <c r="G12" s="144"/>
      <c r="H12" s="144"/>
      <c r="I12" s="144"/>
      <c r="J12" s="145"/>
    </row>
    <row r="13" spans="2:10" s="140" customFormat="1" ht="20.399999999999999" x14ac:dyDescent="0.2">
      <c r="B13" s="134"/>
      <c r="C13" s="139" t="s">
        <v>350</v>
      </c>
      <c r="D13" s="139">
        <v>50</v>
      </c>
      <c r="E13" s="139" t="s">
        <v>347</v>
      </c>
      <c r="F13" s="137">
        <v>257</v>
      </c>
      <c r="G13" s="137">
        <v>150</v>
      </c>
      <c r="H13" s="137">
        <f>D13*F13</f>
        <v>12850</v>
      </c>
      <c r="I13" s="137">
        <f>G13*D13</f>
        <v>7500</v>
      </c>
      <c r="J13" s="138">
        <f>H13+I13</f>
        <v>20350</v>
      </c>
    </row>
    <row r="14" spans="2:10" x14ac:dyDescent="0.3">
      <c r="B14" s="134"/>
      <c r="C14" s="139" t="s">
        <v>351</v>
      </c>
      <c r="D14" s="139">
        <v>300</v>
      </c>
      <c r="E14" s="139" t="s">
        <v>347</v>
      </c>
      <c r="F14" s="137">
        <v>20</v>
      </c>
      <c r="G14" s="137">
        <v>25</v>
      </c>
      <c r="H14" s="137">
        <f>D14*F14</f>
        <v>6000</v>
      </c>
      <c r="I14" s="137">
        <f>G14*D14</f>
        <v>7500</v>
      </c>
      <c r="J14" s="138">
        <f t="shared" ref="J14:J16" si="0">H14+I14</f>
        <v>13500</v>
      </c>
    </row>
    <row r="15" spans="2:10" x14ac:dyDescent="0.3">
      <c r="B15" s="134"/>
      <c r="C15" s="139" t="s">
        <v>352</v>
      </c>
      <c r="D15" s="139">
        <v>300</v>
      </c>
      <c r="E15" s="139" t="s">
        <v>347</v>
      </c>
      <c r="F15" s="137">
        <v>338</v>
      </c>
      <c r="G15" s="137">
        <v>90</v>
      </c>
      <c r="H15" s="137">
        <f>D15*F15</f>
        <v>101400</v>
      </c>
      <c r="I15" s="137">
        <f>G15*D15</f>
        <v>27000</v>
      </c>
      <c r="J15" s="138">
        <f t="shared" si="0"/>
        <v>128400</v>
      </c>
    </row>
    <row r="16" spans="2:10" x14ac:dyDescent="0.3">
      <c r="B16" s="134"/>
      <c r="C16" s="139" t="s">
        <v>353</v>
      </c>
      <c r="D16" s="139">
        <v>14</v>
      </c>
      <c r="E16" s="139" t="s">
        <v>345</v>
      </c>
      <c r="F16" s="137"/>
      <c r="G16" s="137">
        <v>4980</v>
      </c>
      <c r="H16" s="137">
        <f>D16*F16</f>
        <v>0</v>
      </c>
      <c r="I16" s="137">
        <f>G16*D16</f>
        <v>69720</v>
      </c>
      <c r="J16" s="138">
        <f t="shared" si="0"/>
        <v>69720</v>
      </c>
    </row>
    <row r="17" spans="2:10" s="140" customFormat="1" ht="10.199999999999999" x14ac:dyDescent="0.2">
      <c r="B17" s="141" t="s">
        <v>354</v>
      </c>
      <c r="C17" s="142"/>
      <c r="D17" s="143"/>
      <c r="E17" s="143"/>
      <c r="F17" s="144"/>
      <c r="G17" s="144"/>
      <c r="H17" s="144"/>
      <c r="I17" s="144"/>
      <c r="J17" s="145"/>
    </row>
    <row r="18" spans="2:10" x14ac:dyDescent="0.3">
      <c r="B18" s="134"/>
      <c r="C18" s="139" t="s">
        <v>355</v>
      </c>
      <c r="D18" s="139">
        <v>0</v>
      </c>
      <c r="E18" s="139" t="s">
        <v>347</v>
      </c>
      <c r="F18" s="137">
        <v>3363</v>
      </c>
      <c r="G18" s="137">
        <v>500</v>
      </c>
      <c r="H18" s="137">
        <f>D18*F18</f>
        <v>0</v>
      </c>
      <c r="I18" s="137">
        <f>D18*G18</f>
        <v>0</v>
      </c>
      <c r="J18" s="138">
        <f>H18+I18</f>
        <v>0</v>
      </c>
    </row>
    <row r="19" spans="2:10" x14ac:dyDescent="0.3">
      <c r="B19" s="134"/>
      <c r="C19" s="139" t="s">
        <v>356</v>
      </c>
      <c r="D19" s="139">
        <v>325</v>
      </c>
      <c r="E19" s="139" t="s">
        <v>347</v>
      </c>
      <c r="F19" s="137">
        <v>4979</v>
      </c>
      <c r="G19" s="137">
        <v>500</v>
      </c>
      <c r="H19" s="137">
        <f>D19*F19</f>
        <v>1618175</v>
      </c>
      <c r="I19" s="137">
        <f>D19*G19</f>
        <v>162500</v>
      </c>
      <c r="J19" s="138">
        <f>H19+I19</f>
        <v>1780675</v>
      </c>
    </row>
    <row r="20" spans="2:10" x14ac:dyDescent="0.3">
      <c r="B20" s="134"/>
      <c r="C20" s="139" t="s">
        <v>357</v>
      </c>
      <c r="D20" s="139">
        <v>325</v>
      </c>
      <c r="E20" s="139" t="s">
        <v>347</v>
      </c>
      <c r="F20" s="137">
        <v>216</v>
      </c>
      <c r="G20" s="137">
        <v>200</v>
      </c>
      <c r="H20" s="137">
        <f>D20*F20</f>
        <v>70200</v>
      </c>
      <c r="I20" s="137">
        <f>D20*G20</f>
        <v>65000</v>
      </c>
      <c r="J20" s="138">
        <f>H20+I20</f>
        <v>135200</v>
      </c>
    </row>
    <row r="21" spans="2:10" x14ac:dyDescent="0.3">
      <c r="B21" s="134"/>
      <c r="C21" s="139" t="s">
        <v>358</v>
      </c>
      <c r="D21" s="139">
        <v>1260</v>
      </c>
      <c r="E21" s="139" t="s">
        <v>347</v>
      </c>
      <c r="F21" s="137">
        <v>121</v>
      </c>
      <c r="G21" s="137">
        <v>200</v>
      </c>
      <c r="H21" s="137">
        <f>D21*F21</f>
        <v>152460</v>
      </c>
      <c r="I21" s="137">
        <f>D21*G21</f>
        <v>252000</v>
      </c>
      <c r="J21" s="138">
        <f>H21+I21</f>
        <v>404460</v>
      </c>
    </row>
    <row r="22" spans="2:10" s="140" customFormat="1" ht="10.199999999999999" x14ac:dyDescent="0.2">
      <c r="B22" s="141" t="s">
        <v>359</v>
      </c>
      <c r="C22" s="142"/>
      <c r="D22" s="143"/>
      <c r="E22" s="143"/>
      <c r="F22" s="144"/>
      <c r="G22" s="144"/>
      <c r="H22" s="144"/>
      <c r="I22" s="144"/>
      <c r="J22" s="145"/>
    </row>
    <row r="23" spans="2:10" ht="36.75" customHeight="1" x14ac:dyDescent="0.3">
      <c r="B23" s="134"/>
      <c r="C23" s="139" t="s">
        <v>489</v>
      </c>
      <c r="D23" s="139">
        <v>4</v>
      </c>
      <c r="E23" s="139" t="s">
        <v>361</v>
      </c>
      <c r="F23" s="137">
        <v>2223450</v>
      </c>
      <c r="G23" s="137">
        <v>101563</v>
      </c>
      <c r="H23" s="137">
        <f>D23*F23</f>
        <v>8893800</v>
      </c>
      <c r="I23" s="137">
        <f>D23*G23</f>
        <v>406252</v>
      </c>
      <c r="J23" s="138">
        <f>H23+I23</f>
        <v>9300052</v>
      </c>
    </row>
    <row r="24" spans="2:10" ht="51" x14ac:dyDescent="0.3">
      <c r="B24" s="134"/>
      <c r="C24" s="139" t="s">
        <v>490</v>
      </c>
      <c r="D24" s="139">
        <v>36</v>
      </c>
      <c r="E24" s="139" t="s">
        <v>361</v>
      </c>
      <c r="F24" s="137">
        <v>221708</v>
      </c>
      <c r="G24" s="137">
        <v>16000</v>
      </c>
      <c r="H24" s="137">
        <f>D24*F24</f>
        <v>7981488</v>
      </c>
      <c r="I24" s="137">
        <f>D24*G24</f>
        <v>576000</v>
      </c>
      <c r="J24" s="138">
        <f>H24+I24</f>
        <v>8557488</v>
      </c>
    </row>
    <row r="25" spans="2:10" ht="51" x14ac:dyDescent="0.3">
      <c r="B25" s="134"/>
      <c r="C25" s="139" t="s">
        <v>491</v>
      </c>
      <c r="D25" s="139">
        <v>4</v>
      </c>
      <c r="E25" s="139" t="s">
        <v>361</v>
      </c>
      <c r="F25" s="137">
        <v>600000</v>
      </c>
      <c r="G25" s="137">
        <v>90000</v>
      </c>
      <c r="H25" s="137">
        <f>D25*F25</f>
        <v>2400000</v>
      </c>
      <c r="I25" s="137">
        <f>D25*G25</f>
        <v>360000</v>
      </c>
      <c r="J25" s="138">
        <f>H25+I25</f>
        <v>2760000</v>
      </c>
    </row>
    <row r="26" spans="2:10" s="140" customFormat="1" ht="10.199999999999999" x14ac:dyDescent="0.2">
      <c r="B26" s="146" t="s">
        <v>364</v>
      </c>
      <c r="C26" s="142"/>
      <c r="D26" s="143"/>
      <c r="E26" s="143"/>
      <c r="F26" s="144"/>
      <c r="G26" s="144"/>
      <c r="H26" s="144"/>
      <c r="I26" s="144"/>
      <c r="J26" s="145"/>
    </row>
    <row r="27" spans="2:10" ht="20.399999999999999" x14ac:dyDescent="0.3">
      <c r="B27" s="134"/>
      <c r="C27" s="139" t="s">
        <v>365</v>
      </c>
      <c r="D27" s="139">
        <v>6</v>
      </c>
      <c r="E27" s="139" t="s">
        <v>361</v>
      </c>
      <c r="F27" s="137">
        <v>6336</v>
      </c>
      <c r="G27" s="137">
        <v>11280</v>
      </c>
      <c r="H27" s="137">
        <f>D27*F27</f>
        <v>38016</v>
      </c>
      <c r="I27" s="137">
        <f>D27*G27</f>
        <v>67680</v>
      </c>
      <c r="J27" s="138">
        <f t="shared" ref="J27:J29" si="1">H27+I27</f>
        <v>105696</v>
      </c>
    </row>
    <row r="28" spans="2:10" x14ac:dyDescent="0.3">
      <c r="B28" s="134"/>
      <c r="C28" s="139" t="s">
        <v>366</v>
      </c>
      <c r="D28" s="139">
        <v>20</v>
      </c>
      <c r="E28" s="139" t="s">
        <v>347</v>
      </c>
      <c r="F28" s="137">
        <v>675</v>
      </c>
      <c r="G28" s="137">
        <v>480</v>
      </c>
      <c r="H28" s="137">
        <f>D28*F28</f>
        <v>13500</v>
      </c>
      <c r="I28" s="137">
        <f>D28*G28</f>
        <v>9600</v>
      </c>
      <c r="J28" s="138">
        <f t="shared" si="1"/>
        <v>23100</v>
      </c>
    </row>
    <row r="29" spans="2:10" ht="20.399999999999999" x14ac:dyDescent="0.3">
      <c r="B29" s="134"/>
      <c r="C29" s="139" t="s">
        <v>367</v>
      </c>
      <c r="D29" s="139">
        <v>1</v>
      </c>
      <c r="E29" s="139" t="s">
        <v>345</v>
      </c>
      <c r="F29" s="137"/>
      <c r="G29" s="137">
        <v>180000</v>
      </c>
      <c r="H29" s="137">
        <f>D29*F29</f>
        <v>0</v>
      </c>
      <c r="I29" s="137">
        <f>D29*G29</f>
        <v>180000</v>
      </c>
      <c r="J29" s="138">
        <f t="shared" si="1"/>
        <v>180000</v>
      </c>
    </row>
    <row r="30" spans="2:10" s="140" customFormat="1" ht="10.199999999999999" x14ac:dyDescent="0.2">
      <c r="B30" s="146" t="s">
        <v>368</v>
      </c>
      <c r="C30" s="142"/>
      <c r="D30" s="143"/>
      <c r="E30" s="143"/>
      <c r="F30" s="144"/>
      <c r="G30" s="144"/>
      <c r="H30" s="144"/>
      <c r="I30" s="144"/>
      <c r="J30" s="145"/>
    </row>
    <row r="31" spans="2:10" ht="20.399999999999999" x14ac:dyDescent="0.3">
      <c r="B31" s="134"/>
      <c r="C31" s="139" t="s">
        <v>369</v>
      </c>
      <c r="D31" s="139">
        <v>1</v>
      </c>
      <c r="E31" s="139" t="s">
        <v>370</v>
      </c>
      <c r="F31" s="137">
        <v>202500</v>
      </c>
      <c r="G31" s="137">
        <v>25000</v>
      </c>
      <c r="H31" s="137">
        <f>D31*F31</f>
        <v>202500</v>
      </c>
      <c r="I31" s="137">
        <f>D31*G31</f>
        <v>25000</v>
      </c>
      <c r="J31" s="138">
        <f>H31+I31</f>
        <v>227500</v>
      </c>
    </row>
    <row r="32" spans="2:10" s="140" customFormat="1" ht="10.199999999999999" x14ac:dyDescent="0.2">
      <c r="B32" s="141" t="s">
        <v>371</v>
      </c>
      <c r="C32" s="142"/>
      <c r="D32" s="143"/>
      <c r="E32" s="143"/>
      <c r="F32" s="144"/>
      <c r="G32" s="144"/>
      <c r="H32" s="144"/>
      <c r="I32" s="144"/>
      <c r="J32" s="145"/>
    </row>
    <row r="33" spans="2:10" x14ac:dyDescent="0.3">
      <c r="B33" s="134"/>
      <c r="C33" s="139" t="s">
        <v>373</v>
      </c>
      <c r="D33" s="139">
        <v>1</v>
      </c>
      <c r="E33" s="139" t="s">
        <v>370</v>
      </c>
      <c r="F33" s="137"/>
      <c r="G33" s="137">
        <v>47250</v>
      </c>
      <c r="H33" s="137">
        <f>D33*F33</f>
        <v>0</v>
      </c>
      <c r="I33" s="137">
        <f>D33*G33</f>
        <v>47250</v>
      </c>
      <c r="J33" s="138">
        <f t="shared" ref="J33:J36" si="2">H33+I33</f>
        <v>47250</v>
      </c>
    </row>
    <row r="34" spans="2:10" x14ac:dyDescent="0.3">
      <c r="B34" s="134"/>
      <c r="C34" s="139" t="s">
        <v>374</v>
      </c>
      <c r="D34" s="139">
        <v>1</v>
      </c>
      <c r="E34" s="139" t="s">
        <v>370</v>
      </c>
      <c r="F34" s="137"/>
      <c r="G34" s="137">
        <v>40500</v>
      </c>
      <c r="H34" s="137">
        <f>D34*F34</f>
        <v>0</v>
      </c>
      <c r="I34" s="137">
        <f>D34*G34</f>
        <v>40500</v>
      </c>
      <c r="J34" s="138">
        <f t="shared" si="2"/>
        <v>40500</v>
      </c>
    </row>
    <row r="35" spans="2:10" x14ac:dyDescent="0.3">
      <c r="B35" s="134"/>
      <c r="C35" s="139" t="s">
        <v>375</v>
      </c>
      <c r="D35" s="139">
        <v>1</v>
      </c>
      <c r="E35" s="139" t="s">
        <v>370</v>
      </c>
      <c r="F35" s="137"/>
      <c r="G35" s="137">
        <v>50000</v>
      </c>
      <c r="H35" s="137">
        <f>D35*F35</f>
        <v>0</v>
      </c>
      <c r="I35" s="137">
        <f>D35*G35</f>
        <v>50000</v>
      </c>
      <c r="J35" s="138">
        <f t="shared" si="2"/>
        <v>50000</v>
      </c>
    </row>
    <row r="36" spans="2:10" ht="20.399999999999999" x14ac:dyDescent="0.3">
      <c r="B36" s="134"/>
      <c r="C36" s="139" t="s">
        <v>376</v>
      </c>
      <c r="D36" s="139">
        <v>1</v>
      </c>
      <c r="E36" s="139" t="s">
        <v>370</v>
      </c>
      <c r="F36" s="137"/>
      <c r="G36" s="137">
        <v>47500</v>
      </c>
      <c r="H36" s="137">
        <f>D36*F36</f>
        <v>0</v>
      </c>
      <c r="I36" s="137">
        <f>D36*G36</f>
        <v>47500</v>
      </c>
      <c r="J36" s="138">
        <f t="shared" si="2"/>
        <v>47500</v>
      </c>
    </row>
    <row r="37" spans="2:10" ht="15" thickBot="1" x14ac:dyDescent="0.35">
      <c r="B37" s="579"/>
      <c r="C37" s="580"/>
      <c r="D37" s="580"/>
      <c r="E37" s="580"/>
      <c r="F37" s="581"/>
      <c r="G37" s="582" t="s">
        <v>377</v>
      </c>
      <c r="H37" s="583">
        <f>SUM(H8:H36)</f>
        <v>22570389</v>
      </c>
      <c r="I37" s="583">
        <f>SUM(I8:I36)</f>
        <v>4264502</v>
      </c>
      <c r="J37" s="584">
        <f>SUM(J8:J36)</f>
        <v>26834891</v>
      </c>
    </row>
    <row r="38" spans="2:10" ht="15" thickBot="1" x14ac:dyDescent="0.35">
      <c r="B38" s="147"/>
      <c r="C38" s="148"/>
      <c r="D38" s="149"/>
      <c r="E38" s="148"/>
      <c r="F38" s="148"/>
      <c r="G38" s="148"/>
      <c r="H38" s="148"/>
      <c r="I38" s="150"/>
      <c r="J38" s="315"/>
    </row>
    <row r="39" spans="2:10" ht="29.4" customHeight="1" x14ac:dyDescent="0.3">
      <c r="B39" s="743" t="s">
        <v>378</v>
      </c>
      <c r="C39" s="744"/>
      <c r="D39" s="744"/>
      <c r="E39" s="744"/>
      <c r="F39" s="744"/>
      <c r="G39" s="744"/>
      <c r="H39" s="744"/>
      <c r="I39" s="744"/>
      <c r="J39" s="745"/>
    </row>
    <row r="40" spans="2:10" ht="29.4" customHeight="1" x14ac:dyDescent="0.3">
      <c r="B40" s="746" t="s">
        <v>379</v>
      </c>
      <c r="C40" s="747"/>
      <c r="D40" s="747"/>
      <c r="E40" s="747"/>
      <c r="F40" s="747"/>
      <c r="G40" s="747"/>
      <c r="H40" s="747"/>
      <c r="I40" s="747"/>
      <c r="J40" s="748"/>
    </row>
    <row r="41" spans="2:10" x14ac:dyDescent="0.3">
      <c r="B41" s="746" t="s">
        <v>380</v>
      </c>
      <c r="C41" s="747"/>
      <c r="D41" s="747"/>
      <c r="E41" s="747"/>
      <c r="F41" s="747"/>
      <c r="G41" s="747"/>
      <c r="H41" s="747"/>
      <c r="I41" s="747"/>
      <c r="J41" s="748"/>
    </row>
    <row r="42" spans="2:10" ht="15" thickBot="1" x14ac:dyDescent="0.35">
      <c r="B42" s="749" t="s">
        <v>381</v>
      </c>
      <c r="C42" s="750"/>
      <c r="D42" s="750"/>
      <c r="E42" s="750"/>
      <c r="F42" s="750"/>
      <c r="G42" s="750"/>
      <c r="H42" s="750"/>
      <c r="I42" s="750"/>
      <c r="J42" s="751"/>
    </row>
  </sheetData>
  <mergeCells count="5">
    <mergeCell ref="B1:J1"/>
    <mergeCell ref="B39:J39"/>
    <mergeCell ref="B40:J40"/>
    <mergeCell ref="B41:J41"/>
    <mergeCell ref="B42:J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8"/>
  <sheetViews>
    <sheetView tabSelected="1" zoomScaleNormal="100" workbookViewId="0">
      <pane xSplit="3" ySplit="2" topLeftCell="D30" activePane="bottomRight" state="frozen"/>
      <selection pane="topRight" activeCell="B1" sqref="B1"/>
      <selection pane="bottomLeft" activeCell="A9" sqref="A9"/>
      <selection pane="bottomRight" activeCell="C21" sqref="C21"/>
    </sheetView>
  </sheetViews>
  <sheetFormatPr defaultColWidth="9.109375" defaultRowHeight="13.2" x14ac:dyDescent="0.25"/>
  <cols>
    <col min="1" max="1" width="9.109375" style="3"/>
    <col min="2" max="2" width="4.6640625" style="3" bestFit="1" customWidth="1"/>
    <col min="3" max="3" width="49.5546875" style="2" customWidth="1"/>
    <col min="4" max="4" width="8.6640625" style="16" customWidth="1"/>
    <col min="5" max="5" width="6.5546875" style="3" customWidth="1"/>
    <col min="6" max="6" width="10.33203125" style="3" bestFit="1" customWidth="1"/>
    <col min="7" max="7" width="9.44140625" style="3" customWidth="1"/>
    <col min="8" max="8" width="13.88671875" style="3" customWidth="1"/>
    <col min="9" max="9" width="13.109375" style="3" customWidth="1"/>
    <col min="10" max="10" width="13.88671875" style="3" bestFit="1" customWidth="1"/>
    <col min="11" max="11" width="14.33203125" style="3" customWidth="1"/>
    <col min="12" max="12" width="20" style="3" customWidth="1"/>
    <col min="13" max="13" width="55.88671875" style="3" hidden="1" customWidth="1"/>
    <col min="14" max="16384" width="9.109375" style="3"/>
  </cols>
  <sheetData>
    <row r="1" spans="2:13" ht="17.399999999999999" x14ac:dyDescent="0.3">
      <c r="B1" s="714" t="s">
        <v>533</v>
      </c>
      <c r="C1" s="715"/>
      <c r="D1" s="715"/>
      <c r="E1" s="715"/>
      <c r="F1" s="715"/>
      <c r="G1" s="715"/>
      <c r="H1" s="715"/>
      <c r="I1" s="715"/>
      <c r="J1" s="715"/>
      <c r="K1" s="715"/>
      <c r="L1" s="716"/>
    </row>
    <row r="2" spans="2:13" ht="26.25" customHeight="1" thickBot="1" x14ac:dyDescent="0.3">
      <c r="B2" s="457" t="s">
        <v>0</v>
      </c>
      <c r="C2" s="458" t="s">
        <v>1</v>
      </c>
      <c r="D2" s="717" t="s">
        <v>2</v>
      </c>
      <c r="E2" s="717"/>
      <c r="F2" s="459" t="s">
        <v>3</v>
      </c>
      <c r="G2" s="459" t="s">
        <v>4</v>
      </c>
      <c r="H2" s="460" t="s">
        <v>5</v>
      </c>
      <c r="I2" s="460" t="s">
        <v>6</v>
      </c>
      <c r="J2" s="460" t="s">
        <v>7</v>
      </c>
      <c r="K2" s="460" t="s">
        <v>8</v>
      </c>
      <c r="L2" s="461" t="s">
        <v>9</v>
      </c>
      <c r="M2" s="3">
        <v>27</v>
      </c>
    </row>
    <row r="3" spans="2:13" ht="13.2" customHeight="1" thickBot="1" x14ac:dyDescent="0.3">
      <c r="B3" s="453"/>
      <c r="C3" s="454"/>
      <c r="D3" s="455"/>
      <c r="E3" s="455"/>
      <c r="F3" s="455"/>
      <c r="G3" s="455"/>
      <c r="H3" s="456"/>
      <c r="I3" s="456"/>
      <c r="J3" s="456"/>
      <c r="K3" s="456"/>
      <c r="L3" s="456"/>
    </row>
    <row r="4" spans="2:13" ht="32.25" customHeight="1" thickBot="1" x14ac:dyDescent="0.3">
      <c r="B4" s="373" t="s">
        <v>71</v>
      </c>
      <c r="C4" s="374" t="s">
        <v>275</v>
      </c>
      <c r="D4" s="375"/>
      <c r="E4" s="376"/>
      <c r="F4" s="377"/>
      <c r="G4" s="377"/>
      <c r="H4" s="378"/>
      <c r="I4" s="378"/>
      <c r="J4" s="378"/>
      <c r="K4" s="378"/>
      <c r="L4" s="379"/>
      <c r="M4" s="4"/>
    </row>
    <row r="5" spans="2:13" x14ac:dyDescent="0.25">
      <c r="B5" s="348"/>
      <c r="C5" s="17"/>
      <c r="D5" s="11"/>
      <c r="E5" s="9"/>
      <c r="F5" s="22"/>
      <c r="G5" s="22"/>
      <c r="H5" s="5"/>
      <c r="I5" s="5"/>
      <c r="J5" s="5"/>
      <c r="K5" s="5"/>
      <c r="L5" s="235"/>
      <c r="M5" s="4"/>
    </row>
    <row r="6" spans="2:13" ht="50.25" customHeight="1" x14ac:dyDescent="0.25">
      <c r="B6" s="349" t="s">
        <v>58</v>
      </c>
      <c r="C6" s="27" t="s">
        <v>66</v>
      </c>
      <c r="D6" s="393">
        <v>440</v>
      </c>
      <c r="E6" s="394" t="s">
        <v>62</v>
      </c>
      <c r="F6" s="719">
        <f>11600</f>
        <v>11600</v>
      </c>
      <c r="G6" s="719"/>
      <c r="H6" s="395"/>
      <c r="I6" s="395"/>
      <c r="J6" s="395">
        <f>D6*F6</f>
        <v>5104000</v>
      </c>
      <c r="K6" s="395">
        <f>J6*0.27</f>
        <v>1378080</v>
      </c>
      <c r="L6" s="396">
        <f>J6+K6</f>
        <v>6482080</v>
      </c>
      <c r="M6" s="40"/>
    </row>
    <row r="7" spans="2:13" x14ac:dyDescent="0.25">
      <c r="B7" s="209"/>
      <c r="C7" s="212"/>
      <c r="D7" s="11"/>
      <c r="E7" s="4"/>
      <c r="F7" s="350"/>
      <c r="G7" s="350"/>
      <c r="H7" s="350"/>
      <c r="I7" s="350"/>
      <c r="J7" s="350"/>
      <c r="K7" s="350"/>
      <c r="L7" s="351"/>
    </row>
    <row r="8" spans="2:13" ht="50.25" customHeight="1" x14ac:dyDescent="0.25">
      <c r="B8" s="387" t="s">
        <v>273</v>
      </c>
      <c r="C8" s="388" t="s">
        <v>505</v>
      </c>
      <c r="D8" s="389">
        <v>440</v>
      </c>
      <c r="E8" s="390" t="s">
        <v>62</v>
      </c>
      <c r="F8" s="722">
        <f>12900</f>
        <v>12900</v>
      </c>
      <c r="G8" s="722"/>
      <c r="H8" s="391"/>
      <c r="I8" s="391"/>
      <c r="J8" s="391">
        <f>D8*F8</f>
        <v>5676000</v>
      </c>
      <c r="K8" s="391">
        <f>J8*0.27</f>
        <v>1532520</v>
      </c>
      <c r="L8" s="392">
        <f>J8+K8</f>
        <v>7208520</v>
      </c>
      <c r="M8" s="40"/>
    </row>
    <row r="9" spans="2:13" x14ac:dyDescent="0.25">
      <c r="B9" s="209"/>
      <c r="C9" s="212"/>
      <c r="D9" s="11"/>
      <c r="E9" s="4"/>
      <c r="F9" s="350"/>
      <c r="G9" s="350"/>
      <c r="H9" s="350"/>
      <c r="I9" s="350"/>
      <c r="J9" s="350"/>
      <c r="K9" s="350"/>
      <c r="L9" s="351"/>
    </row>
    <row r="10" spans="2:13" ht="57.6" x14ac:dyDescent="0.25">
      <c r="B10" s="381" t="s">
        <v>274</v>
      </c>
      <c r="C10" s="382" t="s">
        <v>70</v>
      </c>
      <c r="D10" s="383">
        <v>400</v>
      </c>
      <c r="E10" s="384" t="s">
        <v>62</v>
      </c>
      <c r="F10" s="713">
        <v>8910</v>
      </c>
      <c r="G10" s="713"/>
      <c r="H10" s="385"/>
      <c r="I10" s="385"/>
      <c r="J10" s="385">
        <f>D10*F10</f>
        <v>3564000</v>
      </c>
      <c r="K10" s="385">
        <f>J10*0.27</f>
        <v>962280.00000000012</v>
      </c>
      <c r="L10" s="386">
        <f>J10+K10</f>
        <v>4526280</v>
      </c>
      <c r="M10" s="40"/>
    </row>
    <row r="11" spans="2:13" x14ac:dyDescent="0.25">
      <c r="B11" s="209"/>
      <c r="C11" s="212"/>
      <c r="D11" s="11"/>
      <c r="E11" s="4"/>
      <c r="F11" s="350"/>
      <c r="G11" s="350"/>
      <c r="H11" s="350"/>
      <c r="I11" s="350"/>
      <c r="J11" s="350"/>
      <c r="K11" s="350"/>
      <c r="L11" s="351"/>
    </row>
    <row r="12" spans="2:13" ht="13.8" thickBot="1" x14ac:dyDescent="0.3">
      <c r="B12" s="397" t="s">
        <v>506</v>
      </c>
      <c r="C12" s="398" t="s">
        <v>270</v>
      </c>
      <c r="D12" s="399"/>
      <c r="E12" s="400" t="s">
        <v>62</v>
      </c>
      <c r="F12" s="712">
        <v>26900</v>
      </c>
      <c r="G12" s="712"/>
      <c r="H12" s="401"/>
      <c r="I12" s="401"/>
      <c r="J12" s="401"/>
      <c r="K12" s="401"/>
      <c r="L12" s="402"/>
      <c r="M12" s="40"/>
    </row>
    <row r="13" spans="2:13" ht="13.8" thickBot="1" x14ac:dyDescent="0.3">
      <c r="B13" s="120"/>
      <c r="C13" s="8"/>
      <c r="D13" s="11"/>
      <c r="E13" s="14"/>
      <c r="F13" s="48"/>
      <c r="G13" s="48"/>
      <c r="H13" s="14"/>
      <c r="I13" s="14"/>
      <c r="J13" s="14"/>
      <c r="K13" s="14"/>
      <c r="L13" s="14"/>
      <c r="M13" s="40"/>
    </row>
    <row r="14" spans="2:13" ht="32.25" customHeight="1" x14ac:dyDescent="0.25">
      <c r="B14" s="427" t="s">
        <v>72</v>
      </c>
      <c r="C14" s="428" t="s">
        <v>286</v>
      </c>
      <c r="D14" s="429"/>
      <c r="E14" s="430"/>
      <c r="F14" s="431"/>
      <c r="G14" s="431"/>
      <c r="H14" s="432"/>
      <c r="I14" s="432"/>
      <c r="J14" s="432"/>
      <c r="K14" s="432"/>
      <c r="L14" s="433"/>
      <c r="M14" s="4"/>
    </row>
    <row r="15" spans="2:13" s="15" customFormat="1" ht="123" customHeight="1" x14ac:dyDescent="0.25">
      <c r="B15" s="434" t="s">
        <v>61</v>
      </c>
      <c r="C15" s="403" t="s">
        <v>507</v>
      </c>
      <c r="D15" s="404">
        <v>1</v>
      </c>
      <c r="E15" s="405" t="s">
        <v>10</v>
      </c>
      <c r="F15" s="406">
        <v>20525000</v>
      </c>
      <c r="G15" s="406">
        <v>4957253</v>
      </c>
      <c r="H15" s="406">
        <f>D15*F15</f>
        <v>20525000</v>
      </c>
      <c r="I15" s="406">
        <f>G15</f>
        <v>4957253</v>
      </c>
      <c r="J15" s="406">
        <f>H15+I15</f>
        <v>25482253</v>
      </c>
      <c r="K15" s="406">
        <f>+J15/100*$M$2</f>
        <v>6880208.3099999996</v>
      </c>
      <c r="L15" s="435">
        <f>+J15+K15</f>
        <v>32362461.309999999</v>
      </c>
      <c r="M15" s="14"/>
    </row>
    <row r="16" spans="2:13" s="14" customFormat="1" x14ac:dyDescent="0.25">
      <c r="B16" s="236"/>
      <c r="C16" s="19"/>
      <c r="D16" s="6"/>
      <c r="F16" s="5"/>
      <c r="G16" s="5"/>
      <c r="H16" s="5"/>
      <c r="I16" s="5"/>
      <c r="J16" s="5"/>
      <c r="K16" s="5"/>
      <c r="L16" s="235"/>
    </row>
    <row r="17" spans="2:13" s="15" customFormat="1" ht="80.400000000000006" x14ac:dyDescent="0.25">
      <c r="B17" s="436" t="s">
        <v>67</v>
      </c>
      <c r="C17" s="26" t="s">
        <v>540</v>
      </c>
      <c r="D17" s="426">
        <v>1</v>
      </c>
      <c r="E17" s="418" t="s">
        <v>10</v>
      </c>
      <c r="F17" s="419">
        <f>J17-G17</f>
        <v>10680000</v>
      </c>
      <c r="G17" s="419">
        <v>1940000</v>
      </c>
      <c r="H17" s="419">
        <f>D17*F17</f>
        <v>10680000</v>
      </c>
      <c r="I17" s="419">
        <f>G17</f>
        <v>1940000</v>
      </c>
      <c r="J17" s="419">
        <v>12620000</v>
      </c>
      <c r="K17" s="419">
        <f>+J17/100*$M$2</f>
        <v>3407400</v>
      </c>
      <c r="L17" s="437">
        <f>+J17+K17</f>
        <v>16027400</v>
      </c>
      <c r="M17" s="14"/>
    </row>
    <row r="18" spans="2:13" x14ac:dyDescent="0.25">
      <c r="B18" s="236"/>
      <c r="C18" s="46"/>
      <c r="D18" s="45"/>
      <c r="E18" s="45"/>
      <c r="F18" s="4"/>
      <c r="G18" s="4"/>
      <c r="H18" s="5"/>
      <c r="I18" s="4"/>
      <c r="J18" s="5"/>
      <c r="K18" s="4"/>
      <c r="L18" s="235"/>
      <c r="M18" s="41"/>
    </row>
    <row r="19" spans="2:13" ht="57.6" x14ac:dyDescent="0.25">
      <c r="B19" s="438" t="s">
        <v>68</v>
      </c>
      <c r="C19" s="407" t="s">
        <v>541</v>
      </c>
      <c r="D19" s="408"/>
      <c r="E19" s="408"/>
      <c r="F19" s="380"/>
      <c r="G19" s="380"/>
      <c r="H19" s="409"/>
      <c r="I19" s="380"/>
      <c r="J19" s="409">
        <v>4720000</v>
      </c>
      <c r="K19" s="380">
        <f>J19*0.27</f>
        <v>1274400</v>
      </c>
      <c r="L19" s="439">
        <f>J19+K19</f>
        <v>5994400</v>
      </c>
      <c r="M19" s="41"/>
    </row>
    <row r="20" spans="2:13" s="15" customFormat="1" x14ac:dyDescent="0.25">
      <c r="B20" s="236"/>
      <c r="C20" s="19"/>
      <c r="D20" s="58"/>
      <c r="E20" s="59"/>
      <c r="F20" s="60"/>
      <c r="G20" s="60"/>
      <c r="H20" s="60"/>
      <c r="I20" s="60"/>
      <c r="J20" s="57"/>
      <c r="K20" s="57"/>
      <c r="L20" s="440"/>
      <c r="M20" s="14"/>
    </row>
    <row r="21" spans="2:13" ht="61.5" customHeight="1" x14ac:dyDescent="0.25">
      <c r="B21" s="441" t="s">
        <v>271</v>
      </c>
      <c r="C21" s="422" t="s">
        <v>542</v>
      </c>
      <c r="D21" s="423"/>
      <c r="E21" s="423"/>
      <c r="F21" s="424"/>
      <c r="G21" s="424"/>
      <c r="H21" s="425"/>
      <c r="I21" s="424"/>
      <c r="J21" s="425">
        <v>3500000</v>
      </c>
      <c r="K21" s="424">
        <f>J21*0.27</f>
        <v>945000.00000000012</v>
      </c>
      <c r="L21" s="442">
        <f>J21+K21</f>
        <v>4445000</v>
      </c>
      <c r="M21" s="41"/>
    </row>
    <row r="22" spans="2:13" s="15" customFormat="1" x14ac:dyDescent="0.25">
      <c r="B22" s="236"/>
      <c r="C22" s="19"/>
      <c r="D22" s="6"/>
      <c r="E22" s="14"/>
      <c r="F22" s="5"/>
      <c r="G22" s="5"/>
      <c r="H22" s="5"/>
      <c r="I22" s="5"/>
      <c r="J22" s="18"/>
      <c r="K22" s="18"/>
      <c r="L22" s="365"/>
      <c r="M22" s="14"/>
    </row>
    <row r="23" spans="2:13" ht="72" customHeight="1" x14ac:dyDescent="0.25">
      <c r="B23" s="443" t="s">
        <v>325</v>
      </c>
      <c r="C23" s="410" t="s">
        <v>327</v>
      </c>
      <c r="D23" s="411"/>
      <c r="E23" s="411"/>
      <c r="F23" s="412"/>
      <c r="G23" s="412"/>
      <c r="H23" s="413"/>
      <c r="I23" s="412"/>
      <c r="J23" s="413"/>
      <c r="K23" s="412"/>
      <c r="L23" s="444" t="s">
        <v>295</v>
      </c>
      <c r="M23" s="41"/>
    </row>
    <row r="24" spans="2:13" s="15" customFormat="1" x14ac:dyDescent="0.25">
      <c r="B24" s="236"/>
      <c r="C24" s="10"/>
      <c r="D24" s="6"/>
      <c r="E24" s="14"/>
      <c r="F24" s="5"/>
      <c r="G24" s="5"/>
      <c r="H24" s="5"/>
      <c r="I24" s="5"/>
      <c r="J24" s="5"/>
      <c r="K24" s="5"/>
      <c r="L24" s="235"/>
      <c r="M24" s="14"/>
    </row>
    <row r="25" spans="2:13" ht="70.2" customHeight="1" x14ac:dyDescent="0.25">
      <c r="B25" s="445" t="s">
        <v>326</v>
      </c>
      <c r="C25" s="414" t="s">
        <v>328</v>
      </c>
      <c r="D25" s="415"/>
      <c r="E25" s="415"/>
      <c r="F25" s="416"/>
      <c r="G25" s="416"/>
      <c r="H25" s="417"/>
      <c r="I25" s="416"/>
      <c r="J25" s="417"/>
      <c r="K25" s="416"/>
      <c r="L25" s="446" t="s">
        <v>295</v>
      </c>
      <c r="M25" s="41"/>
    </row>
    <row r="26" spans="2:13" s="15" customFormat="1" x14ac:dyDescent="0.25">
      <c r="B26" s="236"/>
      <c r="C26" s="10"/>
      <c r="D26" s="6"/>
      <c r="E26" s="14"/>
      <c r="F26" s="5"/>
      <c r="G26" s="5"/>
      <c r="H26" s="5"/>
      <c r="I26" s="5"/>
      <c r="J26" s="5"/>
      <c r="K26" s="5"/>
      <c r="L26" s="235"/>
      <c r="M26" s="14"/>
    </row>
    <row r="27" spans="2:13" s="15" customFormat="1" ht="137.4" thickBot="1" x14ac:dyDescent="0.3">
      <c r="B27" s="447">
        <v>3</v>
      </c>
      <c r="C27" s="448" t="s">
        <v>305</v>
      </c>
      <c r="D27" s="449"/>
      <c r="E27" s="450"/>
      <c r="F27" s="451"/>
      <c r="G27" s="451"/>
      <c r="H27" s="451"/>
      <c r="I27" s="451"/>
      <c r="J27" s="451">
        <v>42900000</v>
      </c>
      <c r="K27" s="451">
        <f>J27*0.27</f>
        <v>11583000</v>
      </c>
      <c r="L27" s="452">
        <f>J27+K27</f>
        <v>54483000</v>
      </c>
      <c r="M27" s="49"/>
    </row>
    <row r="28" spans="2:13" s="15" customFormat="1" ht="13.8" thickBot="1" x14ac:dyDescent="0.3">
      <c r="B28" s="236"/>
      <c r="C28" s="10"/>
      <c r="D28" s="6"/>
      <c r="E28" s="14"/>
      <c r="F28" s="5"/>
      <c r="G28" s="5"/>
      <c r="H28" s="5"/>
      <c r="I28" s="5"/>
      <c r="J28" s="5"/>
      <c r="K28" s="5"/>
      <c r="L28" s="235"/>
      <c r="M28" s="14"/>
    </row>
    <row r="29" spans="2:13" s="1" customFormat="1" ht="13.8" x14ac:dyDescent="0.25">
      <c r="B29" s="463" t="s">
        <v>276</v>
      </c>
      <c r="C29" s="464" t="s">
        <v>65</v>
      </c>
      <c r="D29" s="469">
        <v>2</v>
      </c>
      <c r="E29" s="470" t="s">
        <v>60</v>
      </c>
      <c r="F29" s="471"/>
      <c r="G29" s="471"/>
      <c r="H29" s="472"/>
      <c r="I29" s="472"/>
      <c r="J29" s="472">
        <f>D29*F29+G29*D29</f>
        <v>0</v>
      </c>
      <c r="K29" s="472"/>
      <c r="L29" s="473">
        <f>D29*700000</f>
        <v>1400000</v>
      </c>
      <c r="M29" s="41"/>
    </row>
    <row r="30" spans="2:13" s="1" customFormat="1" ht="13.8" x14ac:dyDescent="0.25">
      <c r="B30" s="465" t="s">
        <v>277</v>
      </c>
      <c r="C30" s="39" t="s">
        <v>64</v>
      </c>
      <c r="D30" s="474">
        <v>2</v>
      </c>
      <c r="E30" s="475" t="s">
        <v>60</v>
      </c>
      <c r="F30" s="476"/>
      <c r="G30" s="476"/>
      <c r="H30" s="477"/>
      <c r="I30" s="477"/>
      <c r="J30" s="477">
        <f>D30*F30+G30*D30</f>
        <v>0</v>
      </c>
      <c r="K30" s="477"/>
      <c r="L30" s="478">
        <f>D30*980000</f>
        <v>1960000</v>
      </c>
      <c r="M30" s="41"/>
    </row>
    <row r="31" spans="2:13" s="1" customFormat="1" ht="13.8" x14ac:dyDescent="0.25">
      <c r="B31" s="465" t="s">
        <v>278</v>
      </c>
      <c r="C31" s="39" t="s">
        <v>63</v>
      </c>
      <c r="D31" s="474">
        <v>2</v>
      </c>
      <c r="E31" s="475" t="s">
        <v>60</v>
      </c>
      <c r="F31" s="476"/>
      <c r="G31" s="476"/>
      <c r="H31" s="477"/>
      <c r="I31" s="477"/>
      <c r="J31" s="477">
        <v>1800000</v>
      </c>
      <c r="K31" s="477"/>
      <c r="L31" s="478">
        <f>J31*1.27</f>
        <v>2286000</v>
      </c>
      <c r="M31" s="41"/>
    </row>
    <row r="32" spans="2:13" s="1" customFormat="1" ht="14.25" customHeight="1" x14ac:dyDescent="0.25">
      <c r="B32" s="465" t="s">
        <v>279</v>
      </c>
      <c r="C32" s="39" t="s">
        <v>59</v>
      </c>
      <c r="D32" s="479">
        <v>2</v>
      </c>
      <c r="E32" s="480" t="s">
        <v>60</v>
      </c>
      <c r="F32" s="481">
        <v>87000</v>
      </c>
      <c r="G32" s="481">
        <v>74000</v>
      </c>
      <c r="H32" s="482"/>
      <c r="I32" s="482"/>
      <c r="J32" s="482">
        <f>D32*F32+G32*D32</f>
        <v>322000</v>
      </c>
      <c r="K32" s="482"/>
      <c r="L32" s="483">
        <f>J32*1.27</f>
        <v>408940</v>
      </c>
      <c r="M32" s="41"/>
    </row>
    <row r="33" spans="2:13" s="50" customFormat="1" ht="14.25" customHeight="1" x14ac:dyDescent="0.25">
      <c r="B33" s="466"/>
      <c r="C33" s="53"/>
      <c r="D33" s="54"/>
      <c r="E33" s="55"/>
      <c r="F33" s="61"/>
      <c r="G33" s="61"/>
      <c r="H33" s="56"/>
      <c r="I33" s="56"/>
      <c r="J33" s="56"/>
      <c r="K33" s="56"/>
      <c r="L33" s="467"/>
      <c r="M33" s="49"/>
    </row>
    <row r="34" spans="2:13" ht="46.2" x14ac:dyDescent="0.25">
      <c r="B34" s="484" t="s">
        <v>280</v>
      </c>
      <c r="C34" s="462" t="s">
        <v>57</v>
      </c>
      <c r="D34" s="485"/>
      <c r="E34" s="420" t="s">
        <v>13</v>
      </c>
      <c r="F34" s="486">
        <v>14050</v>
      </c>
      <c r="G34" s="486">
        <v>6950</v>
      </c>
      <c r="H34" s="421"/>
      <c r="I34" s="421"/>
      <c r="J34" s="421"/>
      <c r="K34" s="421"/>
      <c r="L34" s="487"/>
      <c r="M34" s="4"/>
    </row>
    <row r="35" spans="2:13" x14ac:dyDescent="0.25">
      <c r="B35" s="209"/>
      <c r="C35" s="212"/>
      <c r="D35" s="11"/>
      <c r="E35" s="4"/>
      <c r="F35" s="4"/>
      <c r="G35" s="4"/>
      <c r="H35" s="4"/>
      <c r="I35" s="4"/>
      <c r="J35" s="4"/>
      <c r="K35" s="4"/>
      <c r="L35" s="468"/>
    </row>
    <row r="36" spans="2:13" ht="35.4" thickBot="1" x14ac:dyDescent="0.3">
      <c r="B36" s="488" t="s">
        <v>69</v>
      </c>
      <c r="C36" s="489" t="s">
        <v>17</v>
      </c>
      <c r="D36" s="490"/>
      <c r="E36" s="491" t="s">
        <v>13</v>
      </c>
      <c r="F36" s="492">
        <f>22000</f>
        <v>22000</v>
      </c>
      <c r="G36" s="492">
        <v>7500</v>
      </c>
      <c r="H36" s="493"/>
      <c r="I36" s="493"/>
      <c r="J36" s="493"/>
      <c r="K36" s="493"/>
      <c r="L36" s="494"/>
      <c r="M36" s="4"/>
    </row>
    <row r="37" spans="2:13" ht="13.8" thickBot="1" x14ac:dyDescent="0.3">
      <c r="B37" s="498"/>
      <c r="C37" s="24"/>
      <c r="D37" s="6"/>
      <c r="E37" s="9"/>
      <c r="F37" s="22"/>
      <c r="G37" s="22"/>
      <c r="H37" s="5"/>
      <c r="I37" s="5"/>
      <c r="J37" s="5"/>
      <c r="K37" s="5"/>
      <c r="L37" s="235"/>
      <c r="M37" s="4"/>
    </row>
    <row r="38" spans="2:13" ht="46.2" x14ac:dyDescent="0.25">
      <c r="B38" s="521" t="s">
        <v>281</v>
      </c>
      <c r="C38" s="522" t="s">
        <v>18</v>
      </c>
      <c r="D38" s="523"/>
      <c r="E38" s="524" t="s">
        <v>11</v>
      </c>
      <c r="F38" s="525"/>
      <c r="G38" s="526">
        <v>1200</v>
      </c>
      <c r="H38" s="525"/>
      <c r="I38" s="525"/>
      <c r="J38" s="525"/>
      <c r="K38" s="525"/>
      <c r="L38" s="527"/>
      <c r="M38" s="4"/>
    </row>
    <row r="39" spans="2:13" ht="46.2" x14ac:dyDescent="0.25">
      <c r="B39" s="528" t="s">
        <v>282</v>
      </c>
      <c r="C39" s="529" t="s">
        <v>14</v>
      </c>
      <c r="D39" s="530"/>
      <c r="E39" s="531" t="s">
        <v>12</v>
      </c>
      <c r="F39" s="532">
        <v>2700</v>
      </c>
      <c r="G39" s="532">
        <v>2900</v>
      </c>
      <c r="H39" s="533"/>
      <c r="I39" s="533"/>
      <c r="J39" s="533"/>
      <c r="K39" s="533"/>
      <c r="L39" s="534"/>
      <c r="M39" s="4"/>
    </row>
    <row r="40" spans="2:13" s="7" customFormat="1" ht="24" thickBot="1" x14ac:dyDescent="0.3">
      <c r="B40" s="535" t="s">
        <v>283</v>
      </c>
      <c r="C40" s="536" t="s">
        <v>15</v>
      </c>
      <c r="D40" s="537"/>
      <c r="E40" s="538" t="s">
        <v>13</v>
      </c>
      <c r="F40" s="539">
        <v>2000</v>
      </c>
      <c r="G40" s="539">
        <v>1500</v>
      </c>
      <c r="H40" s="540"/>
      <c r="I40" s="540"/>
      <c r="J40" s="540"/>
      <c r="K40" s="540"/>
      <c r="L40" s="541"/>
      <c r="M40" s="12"/>
    </row>
    <row r="41" spans="2:13" s="20" customFormat="1" ht="13.8" thickBot="1" x14ac:dyDescent="0.3">
      <c r="B41" s="14"/>
      <c r="C41" s="10"/>
      <c r="D41" s="6"/>
      <c r="E41" s="9"/>
      <c r="F41" s="22"/>
      <c r="G41" s="22"/>
      <c r="H41" s="5"/>
      <c r="I41" s="5"/>
      <c r="J41" s="5"/>
      <c r="K41" s="5"/>
      <c r="L41" s="5"/>
      <c r="M41" s="21"/>
    </row>
    <row r="42" spans="2:13" ht="32.25" customHeight="1" x14ac:dyDescent="0.25">
      <c r="B42" s="499" t="s">
        <v>73</v>
      </c>
      <c r="C42" s="500" t="s">
        <v>288</v>
      </c>
      <c r="D42" s="501"/>
      <c r="E42" s="502"/>
      <c r="F42" s="503"/>
      <c r="G42" s="503"/>
      <c r="H42" s="504"/>
      <c r="I42" s="504"/>
      <c r="J42" s="504"/>
      <c r="K42" s="504"/>
      <c r="L42" s="505"/>
      <c r="M42" s="4"/>
    </row>
    <row r="43" spans="2:13" s="15" customFormat="1" x14ac:dyDescent="0.25">
      <c r="B43" s="348"/>
      <c r="C43" s="17"/>
      <c r="D43" s="11"/>
      <c r="E43" s="9"/>
      <c r="F43" s="22"/>
      <c r="G43" s="22"/>
      <c r="H43" s="5"/>
      <c r="I43" s="5"/>
      <c r="J43" s="5"/>
      <c r="K43" s="5"/>
      <c r="L43" s="235"/>
      <c r="M43" s="14"/>
    </row>
    <row r="44" spans="2:13" s="15" customFormat="1" ht="53.25" customHeight="1" x14ac:dyDescent="0.25">
      <c r="B44" s="512" t="s">
        <v>284</v>
      </c>
      <c r="C44" s="513" t="s">
        <v>301</v>
      </c>
      <c r="D44" s="514"/>
      <c r="E44" s="515"/>
      <c r="F44" s="516"/>
      <c r="G44" s="516"/>
      <c r="H44" s="517"/>
      <c r="I44" s="517"/>
      <c r="J44" s="517"/>
      <c r="K44" s="517"/>
      <c r="L44" s="518" t="s">
        <v>295</v>
      </c>
      <c r="M44" s="49"/>
    </row>
    <row r="45" spans="2:13" s="15" customFormat="1" x14ac:dyDescent="0.25">
      <c r="B45" s="236"/>
      <c r="C45" s="10"/>
      <c r="D45" s="11"/>
      <c r="E45" s="9"/>
      <c r="F45" s="22"/>
      <c r="G45" s="22"/>
      <c r="H45" s="5"/>
      <c r="I45" s="5"/>
      <c r="J45" s="5"/>
      <c r="K45" s="5"/>
      <c r="L45" s="235"/>
      <c r="M45" s="14"/>
    </row>
    <row r="46" spans="2:13" s="15" customFormat="1" ht="58.2" x14ac:dyDescent="0.3">
      <c r="B46" s="506" t="s">
        <v>285</v>
      </c>
      <c r="C46" s="507" t="s">
        <v>324</v>
      </c>
      <c r="D46" s="508"/>
      <c r="E46" s="509" t="s">
        <v>12</v>
      </c>
      <c r="F46" s="720">
        <v>46500</v>
      </c>
      <c r="G46" s="721"/>
      <c r="H46" s="510"/>
      <c r="I46" s="510"/>
      <c r="J46" s="510"/>
      <c r="K46" s="510"/>
      <c r="L46" s="511"/>
      <c r="M46" s="49"/>
    </row>
    <row r="47" spans="2:13" s="15" customFormat="1" x14ac:dyDescent="0.25">
      <c r="B47" s="236"/>
      <c r="C47" s="10"/>
      <c r="D47" s="11"/>
      <c r="E47" s="9"/>
      <c r="F47" s="22"/>
      <c r="G47" s="22"/>
      <c r="H47" s="5"/>
      <c r="I47" s="5"/>
      <c r="J47" s="5"/>
      <c r="K47" s="5"/>
      <c r="L47" s="235"/>
      <c r="M47" s="14"/>
    </row>
    <row r="48" spans="2:13" s="15" customFormat="1" ht="63" customHeight="1" x14ac:dyDescent="0.25">
      <c r="B48" s="366" t="s">
        <v>291</v>
      </c>
      <c r="C48" s="367" t="s">
        <v>302</v>
      </c>
      <c r="D48" s="368"/>
      <c r="E48" s="369"/>
      <c r="F48" s="370"/>
      <c r="G48" s="370"/>
      <c r="H48" s="371"/>
      <c r="I48" s="371"/>
      <c r="J48" s="371">
        <v>980000</v>
      </c>
      <c r="K48" s="371">
        <f>J48*0.27</f>
        <v>264600</v>
      </c>
      <c r="L48" s="372">
        <f>J48+K48</f>
        <v>1244600</v>
      </c>
      <c r="M48" s="49"/>
    </row>
    <row r="49" spans="2:13" s="15" customFormat="1" x14ac:dyDescent="0.25">
      <c r="B49" s="236"/>
      <c r="C49" s="51"/>
      <c r="D49" s="11"/>
      <c r="E49" s="9"/>
      <c r="F49" s="22"/>
      <c r="G49" s="22"/>
      <c r="H49" s="5"/>
      <c r="I49" s="5"/>
      <c r="J49" s="5"/>
      <c r="K49" s="5"/>
      <c r="L49" s="235"/>
      <c r="M49" s="14"/>
    </row>
    <row r="50" spans="2:13" s="15" customFormat="1" ht="24" thickBot="1" x14ac:dyDescent="0.3">
      <c r="B50" s="359" t="s">
        <v>321</v>
      </c>
      <c r="C50" s="360" t="s">
        <v>303</v>
      </c>
      <c r="D50" s="519"/>
      <c r="E50" s="362"/>
      <c r="F50" s="520"/>
      <c r="G50" s="520"/>
      <c r="H50" s="363"/>
      <c r="I50" s="363"/>
      <c r="J50" s="363">
        <v>980000</v>
      </c>
      <c r="K50" s="363">
        <f>J50*0.27</f>
        <v>264600</v>
      </c>
      <c r="L50" s="364">
        <f>J50+K50</f>
        <v>1244600</v>
      </c>
      <c r="M50" s="49"/>
    </row>
    <row r="51" spans="2:13" s="7" customFormat="1" ht="13.8" thickBot="1" x14ac:dyDescent="0.3">
      <c r="B51" s="12"/>
      <c r="C51" s="19"/>
      <c r="D51" s="12"/>
      <c r="E51" s="12"/>
      <c r="F51" s="12"/>
      <c r="G51" s="12"/>
      <c r="H51" s="12"/>
      <c r="I51" s="12"/>
      <c r="J51" s="23"/>
      <c r="K51" s="23"/>
      <c r="L51" s="23"/>
      <c r="M51" s="12"/>
    </row>
    <row r="52" spans="2:13" ht="32.25" customHeight="1" x14ac:dyDescent="0.25">
      <c r="B52" s="499" t="s">
        <v>290</v>
      </c>
      <c r="C52" s="500" t="s">
        <v>289</v>
      </c>
      <c r="D52" s="501"/>
      <c r="E52" s="502"/>
      <c r="F52" s="503"/>
      <c r="G52" s="503"/>
      <c r="H52" s="504"/>
      <c r="I52" s="504"/>
      <c r="J52" s="504"/>
      <c r="K52" s="504"/>
      <c r="L52" s="505"/>
      <c r="M52" s="4"/>
    </row>
    <row r="53" spans="2:13" s="15" customFormat="1" x14ac:dyDescent="0.25">
      <c r="B53" s="348"/>
      <c r="C53" s="17"/>
      <c r="D53" s="11"/>
      <c r="E53" s="9"/>
      <c r="F53" s="22"/>
      <c r="G53" s="22"/>
      <c r="H53" s="5"/>
      <c r="I53" s="5"/>
      <c r="J53" s="5"/>
      <c r="K53" s="5"/>
      <c r="L53" s="235"/>
      <c r="M53" s="14"/>
    </row>
    <row r="54" spans="2:13" ht="35.4" thickBot="1" x14ac:dyDescent="0.3">
      <c r="B54" s="359" t="s">
        <v>287</v>
      </c>
      <c r="C54" s="360" t="s">
        <v>19</v>
      </c>
      <c r="D54" s="361"/>
      <c r="E54" s="362" t="s">
        <v>16</v>
      </c>
      <c r="F54" s="718">
        <v>22000</v>
      </c>
      <c r="G54" s="718"/>
      <c r="H54" s="363"/>
      <c r="I54" s="363"/>
      <c r="J54" s="363"/>
      <c r="K54" s="363"/>
      <c r="L54" s="364"/>
      <c r="M54" s="41"/>
    </row>
    <row r="55" spans="2:13" s="7" customFormat="1" ht="14.25" customHeight="1" thickBot="1" x14ac:dyDescent="0.35">
      <c r="B55" s="12"/>
      <c r="C55" s="13"/>
      <c r="D55" s="42"/>
      <c r="E55" s="12"/>
      <c r="F55" s="12"/>
      <c r="G55" s="12"/>
      <c r="H55" s="23"/>
      <c r="I55" s="23"/>
      <c r="J55" s="43"/>
      <c r="K55" s="23"/>
      <c r="L55" s="43"/>
    </row>
    <row r="56" spans="2:13" ht="32.25" customHeight="1" x14ac:dyDescent="0.25">
      <c r="B56" s="499" t="s">
        <v>292</v>
      </c>
      <c r="C56" s="500" t="s">
        <v>293</v>
      </c>
      <c r="D56" s="501"/>
      <c r="E56" s="502"/>
      <c r="F56" s="503"/>
      <c r="G56" s="503"/>
      <c r="H56" s="504"/>
      <c r="I56" s="504"/>
      <c r="J56" s="504"/>
      <c r="K56" s="504"/>
      <c r="L56" s="505"/>
      <c r="M56" s="4"/>
    </row>
    <row r="57" spans="2:13" s="15" customFormat="1" x14ac:dyDescent="0.25">
      <c r="B57" s="348"/>
      <c r="C57" s="17"/>
      <c r="D57" s="11"/>
      <c r="E57" s="9"/>
      <c r="F57" s="22"/>
      <c r="G57" s="22"/>
      <c r="H57" s="5"/>
      <c r="I57" s="5"/>
      <c r="J57" s="5"/>
      <c r="K57" s="5"/>
      <c r="L57" s="235"/>
      <c r="M57" s="14"/>
    </row>
    <row r="58" spans="2:13" ht="24" thickBot="1" x14ac:dyDescent="0.3">
      <c r="B58" s="353" t="s">
        <v>287</v>
      </c>
      <c r="C58" s="354" t="s">
        <v>304</v>
      </c>
      <c r="D58" s="355"/>
      <c r="E58" s="356" t="s">
        <v>294</v>
      </c>
      <c r="F58" s="711"/>
      <c r="G58" s="711"/>
      <c r="H58" s="357"/>
      <c r="I58" s="357"/>
      <c r="J58" s="357"/>
      <c r="K58" s="357"/>
      <c r="L58" s="358" t="s">
        <v>295</v>
      </c>
      <c r="M58" s="41"/>
    </row>
  </sheetData>
  <mergeCells count="9">
    <mergeCell ref="F58:G58"/>
    <mergeCell ref="F12:G12"/>
    <mergeCell ref="F10:G10"/>
    <mergeCell ref="B1:L1"/>
    <mergeCell ref="D2:E2"/>
    <mergeCell ref="F54:G54"/>
    <mergeCell ref="F6:G6"/>
    <mergeCell ref="F46:G46"/>
    <mergeCell ref="F8:G8"/>
  </mergeCells>
  <printOptions horizontalCentered="1"/>
  <pageMargins left="0" right="0" top="0.31496062992125984" bottom="0.3149606299212598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0"/>
  <sheetViews>
    <sheetView zoomScaleNormal="100" workbookViewId="0">
      <selection activeCell="R10" sqref="R10"/>
    </sheetView>
  </sheetViews>
  <sheetFormatPr defaultColWidth="11.44140625" defaultRowHeight="14.4" x14ac:dyDescent="0.3"/>
  <cols>
    <col min="1" max="1" width="5.21875" style="31" customWidth="1"/>
    <col min="2" max="2" width="50.88671875" style="31" customWidth="1"/>
    <col min="3" max="3" width="2" style="31" bestFit="1" customWidth="1"/>
    <col min="4" max="4" width="47.5546875" style="31" customWidth="1"/>
    <col min="5" max="5" width="8.6640625" style="31" customWidth="1"/>
    <col min="6" max="6" width="7.109375" style="31" bestFit="1" customWidth="1"/>
    <col min="7" max="8" width="7" style="31" bestFit="1" customWidth="1"/>
    <col min="9" max="10" width="7.44140625" style="31" bestFit="1" customWidth="1"/>
    <col min="11" max="13" width="6.88671875" style="31" bestFit="1" customWidth="1"/>
    <col min="14" max="15" width="11.44140625" style="31"/>
    <col min="16" max="16" width="0" style="31" hidden="1" customWidth="1"/>
    <col min="17" max="16384" width="11.44140625" style="31"/>
  </cols>
  <sheetData>
    <row r="1" spans="2:15" x14ac:dyDescent="0.3">
      <c r="B1" s="725" t="s">
        <v>537</v>
      </c>
      <c r="C1" s="726"/>
      <c r="D1" s="726"/>
      <c r="E1" s="726"/>
      <c r="F1" s="726"/>
      <c r="G1" s="726"/>
      <c r="H1" s="726"/>
      <c r="I1" s="726"/>
      <c r="J1" s="726"/>
      <c r="K1" s="726"/>
      <c r="L1" s="726"/>
      <c r="M1" s="726"/>
      <c r="N1" s="726"/>
      <c r="O1" s="726"/>
    </row>
    <row r="2" spans="2:15" s="3" customFormat="1" ht="17.399999999999999" x14ac:dyDescent="0.3">
      <c r="B2" s="723"/>
      <c r="C2" s="724"/>
      <c r="D2" s="724"/>
      <c r="E2" s="724"/>
      <c r="F2" s="724"/>
      <c r="G2" s="724"/>
      <c r="H2" s="724"/>
      <c r="I2" s="724"/>
      <c r="J2" s="724"/>
      <c r="K2" s="724"/>
      <c r="L2" s="724"/>
      <c r="M2" s="724"/>
      <c r="N2" s="724"/>
      <c r="O2" s="724"/>
    </row>
    <row r="3" spans="2:15" ht="40.200000000000003" x14ac:dyDescent="0.3">
      <c r="B3" s="587" t="s">
        <v>1</v>
      </c>
      <c r="C3" s="588"/>
      <c r="D3" s="589"/>
      <c r="E3" s="590"/>
      <c r="F3" s="591" t="s">
        <v>268</v>
      </c>
      <c r="G3" s="592" t="s">
        <v>3</v>
      </c>
      <c r="H3" s="592" t="s">
        <v>4</v>
      </c>
      <c r="I3" s="593" t="s">
        <v>266</v>
      </c>
      <c r="J3" s="594" t="s">
        <v>267</v>
      </c>
      <c r="K3" s="595" t="s">
        <v>5</v>
      </c>
      <c r="L3" s="595" t="s">
        <v>269</v>
      </c>
      <c r="M3" s="595" t="s">
        <v>7</v>
      </c>
      <c r="N3" s="595" t="s">
        <v>8</v>
      </c>
      <c r="O3" s="595" t="s">
        <v>9</v>
      </c>
    </row>
    <row r="4" spans="2:15" x14ac:dyDescent="0.3">
      <c r="B4" s="660" t="s">
        <v>74</v>
      </c>
      <c r="C4" s="661"/>
      <c r="D4" s="662"/>
      <c r="E4" s="662"/>
      <c r="F4" s="639"/>
      <c r="G4" s="639"/>
      <c r="H4" s="639"/>
      <c r="I4" s="640"/>
      <c r="J4" s="640"/>
      <c r="K4" s="639"/>
      <c r="L4" s="639"/>
      <c r="M4" s="639"/>
      <c r="N4" s="639"/>
      <c r="O4" s="641"/>
    </row>
    <row r="5" spans="2:15" x14ac:dyDescent="0.3">
      <c r="B5" s="62" t="s">
        <v>75</v>
      </c>
      <c r="C5" s="63"/>
      <c r="D5" s="64"/>
      <c r="E5" s="64"/>
      <c r="F5" s="65"/>
      <c r="G5" s="35"/>
      <c r="H5" s="35"/>
      <c r="I5" s="66"/>
      <c r="J5" s="67"/>
      <c r="K5" s="35"/>
      <c r="L5" s="35"/>
      <c r="M5" s="35"/>
      <c r="N5" s="35"/>
      <c r="O5" s="68"/>
    </row>
    <row r="6" spans="2:15" ht="72" x14ac:dyDescent="0.3">
      <c r="B6" s="69" t="s">
        <v>76</v>
      </c>
      <c r="C6" s="70"/>
      <c r="D6" s="65"/>
      <c r="E6" s="65"/>
      <c r="F6" s="65"/>
      <c r="G6" s="35"/>
      <c r="H6" s="35"/>
      <c r="I6" s="66"/>
      <c r="J6" s="67"/>
      <c r="K6" s="35"/>
      <c r="L6" s="35"/>
      <c r="M6" s="35"/>
      <c r="N6" s="35"/>
      <c r="O6" s="68"/>
    </row>
    <row r="7" spans="2:15" x14ac:dyDescent="0.3">
      <c r="B7" s="69"/>
      <c r="C7" s="70"/>
      <c r="D7" s="65"/>
      <c r="E7" s="65"/>
      <c r="F7" s="65"/>
      <c r="G7" s="35"/>
      <c r="H7" s="35"/>
      <c r="I7" s="66"/>
      <c r="J7" s="67"/>
      <c r="K7" s="35"/>
      <c r="L7" s="35"/>
      <c r="M7" s="35"/>
      <c r="N7" s="35"/>
      <c r="O7" s="68"/>
    </row>
    <row r="8" spans="2:15" ht="28.8" x14ac:dyDescent="0.3">
      <c r="B8" s="71" t="s">
        <v>306</v>
      </c>
      <c r="C8" s="72" t="s">
        <v>77</v>
      </c>
      <c r="D8" s="73" t="s">
        <v>78</v>
      </c>
      <c r="E8" s="73"/>
      <c r="F8" s="65" t="s">
        <v>11</v>
      </c>
      <c r="G8" s="35"/>
      <c r="H8" s="35"/>
      <c r="I8" s="66">
        <v>3800</v>
      </c>
      <c r="J8" s="67">
        <f>1.27*I8</f>
        <v>4826</v>
      </c>
      <c r="K8" s="35"/>
      <c r="L8" s="35"/>
      <c r="M8" s="35"/>
      <c r="N8" s="35"/>
      <c r="O8" s="68"/>
    </row>
    <row r="9" spans="2:15" ht="28.8" x14ac:dyDescent="0.3">
      <c r="B9" s="74"/>
      <c r="C9" s="72" t="s">
        <v>77</v>
      </c>
      <c r="D9" s="70" t="s">
        <v>79</v>
      </c>
      <c r="E9" s="70"/>
      <c r="F9" s="65" t="s">
        <v>11</v>
      </c>
      <c r="G9" s="35"/>
      <c r="H9" s="35"/>
      <c r="I9" s="66">
        <v>1200</v>
      </c>
      <c r="J9" s="67">
        <f>1.27*I9</f>
        <v>1524</v>
      </c>
      <c r="K9" s="35"/>
      <c r="L9" s="35"/>
      <c r="M9" s="35"/>
      <c r="N9" s="35"/>
      <c r="O9" s="68"/>
    </row>
    <row r="10" spans="2:15" ht="28.8" x14ac:dyDescent="0.3">
      <c r="B10" s="74"/>
      <c r="C10" s="72" t="s">
        <v>77</v>
      </c>
      <c r="D10" s="73" t="s">
        <v>80</v>
      </c>
      <c r="E10" s="73"/>
      <c r="F10" s="65" t="s">
        <v>11</v>
      </c>
      <c r="G10" s="35"/>
      <c r="H10" s="35"/>
      <c r="I10" s="66">
        <v>1850</v>
      </c>
      <c r="J10" s="75">
        <f>1.27*I10</f>
        <v>2349.5</v>
      </c>
      <c r="K10" s="35"/>
      <c r="L10" s="35"/>
      <c r="M10" s="35"/>
      <c r="N10" s="35"/>
      <c r="O10" s="68"/>
    </row>
    <row r="11" spans="2:15" x14ac:dyDescent="0.3">
      <c r="B11" s="74"/>
      <c r="C11" s="65"/>
      <c r="D11" s="65"/>
      <c r="E11" s="65"/>
      <c r="F11" s="65"/>
      <c r="G11" s="35"/>
      <c r="H11" s="35"/>
      <c r="I11" s="66"/>
      <c r="J11" s="67"/>
      <c r="K11" s="35"/>
      <c r="L11" s="35"/>
      <c r="M11" s="35"/>
      <c r="N11" s="35"/>
      <c r="O11" s="68"/>
    </row>
    <row r="12" spans="2:15" x14ac:dyDescent="0.3">
      <c r="B12" s="76" t="s">
        <v>81</v>
      </c>
      <c r="C12" s="65"/>
      <c r="D12" s="65"/>
      <c r="E12" s="65"/>
      <c r="F12" s="65"/>
      <c r="G12" s="35"/>
      <c r="H12" s="35"/>
      <c r="I12" s="66"/>
      <c r="J12" s="67"/>
      <c r="K12" s="35"/>
      <c r="L12" s="35"/>
      <c r="M12" s="35"/>
      <c r="N12" s="35"/>
      <c r="O12" s="68"/>
    </row>
    <row r="13" spans="2:15" x14ac:dyDescent="0.3">
      <c r="B13" s="44" t="s">
        <v>307</v>
      </c>
      <c r="C13" s="72" t="s">
        <v>77</v>
      </c>
      <c r="D13" s="65" t="s">
        <v>82</v>
      </c>
      <c r="E13" s="65"/>
      <c r="F13" s="65" t="s">
        <v>11</v>
      </c>
      <c r="G13" s="35"/>
      <c r="H13" s="35"/>
      <c r="I13" s="66">
        <v>1800</v>
      </c>
      <c r="J13" s="67">
        <f>1.27*I13</f>
        <v>2286</v>
      </c>
      <c r="K13" s="35"/>
      <c r="L13" s="35"/>
      <c r="M13" s="35"/>
      <c r="N13" s="35"/>
      <c r="O13" s="68"/>
    </row>
    <row r="14" spans="2:15" x14ac:dyDescent="0.3">
      <c r="B14" s="74"/>
      <c r="C14" s="65"/>
      <c r="D14" s="77" t="s">
        <v>83</v>
      </c>
      <c r="E14" s="77"/>
      <c r="F14" s="65"/>
      <c r="G14" s="35"/>
      <c r="H14" s="35"/>
      <c r="I14" s="66"/>
      <c r="J14" s="67"/>
      <c r="K14" s="35"/>
      <c r="L14" s="35"/>
      <c r="M14" s="35"/>
      <c r="N14" s="35"/>
      <c r="O14" s="68"/>
    </row>
    <row r="15" spans="2:15" ht="57.6" x14ac:dyDescent="0.3">
      <c r="B15" s="78"/>
      <c r="C15" s="79"/>
      <c r="D15" s="80" t="s">
        <v>84</v>
      </c>
      <c r="E15" s="80"/>
      <c r="F15" s="79" t="s">
        <v>11</v>
      </c>
      <c r="G15" s="81"/>
      <c r="H15" s="81"/>
      <c r="I15" s="82">
        <v>6900</v>
      </c>
      <c r="J15" s="83">
        <f>1.27*I15</f>
        <v>8763</v>
      </c>
      <c r="K15" s="81"/>
      <c r="L15" s="81"/>
      <c r="M15" s="81"/>
      <c r="N15" s="81"/>
      <c r="O15" s="84"/>
    </row>
    <row r="16" spans="2:15" x14ac:dyDescent="0.3">
      <c r="B16" s="65"/>
      <c r="C16" s="65"/>
      <c r="D16" s="70"/>
      <c r="E16" s="70"/>
      <c r="F16" s="65"/>
      <c r="G16" s="35"/>
      <c r="H16" s="35"/>
      <c r="I16" s="66"/>
      <c r="J16" s="67"/>
      <c r="K16" s="35"/>
      <c r="L16" s="35"/>
      <c r="M16" s="35"/>
      <c r="N16" s="35"/>
      <c r="O16" s="35"/>
    </row>
    <row r="17" spans="2:15" x14ac:dyDescent="0.3">
      <c r="B17" s="654" t="s">
        <v>511</v>
      </c>
      <c r="C17" s="655"/>
      <c r="D17" s="655"/>
      <c r="E17" s="655"/>
      <c r="F17" s="655"/>
      <c r="G17" s="656"/>
      <c r="H17" s="656"/>
      <c r="I17" s="657"/>
      <c r="J17" s="658"/>
      <c r="K17" s="656"/>
      <c r="L17" s="656"/>
      <c r="M17" s="656"/>
      <c r="N17" s="656"/>
      <c r="O17" s="659"/>
    </row>
    <row r="18" spans="2:15" ht="28.8" x14ac:dyDescent="0.3">
      <c r="B18" s="76" t="s">
        <v>85</v>
      </c>
      <c r="C18" s="65"/>
      <c r="D18" s="73" t="s">
        <v>86</v>
      </c>
      <c r="E18" s="73"/>
      <c r="F18" s="65" t="s">
        <v>12</v>
      </c>
      <c r="G18" s="35"/>
      <c r="H18" s="35"/>
      <c r="I18" s="66">
        <v>1400</v>
      </c>
      <c r="J18" s="67">
        <f>1.27*I18</f>
        <v>1778</v>
      </c>
      <c r="K18" s="35"/>
      <c r="L18" s="35"/>
      <c r="M18" s="35"/>
      <c r="N18" s="35"/>
      <c r="O18" s="68"/>
    </row>
    <row r="19" spans="2:15" x14ac:dyDescent="0.3">
      <c r="B19" s="76"/>
      <c r="C19" s="65"/>
      <c r="D19" s="65"/>
      <c r="E19" s="65"/>
      <c r="F19" s="65"/>
      <c r="G19" s="35"/>
      <c r="H19" s="35"/>
      <c r="I19" s="66"/>
      <c r="J19" s="67"/>
      <c r="K19" s="35"/>
      <c r="L19" s="35"/>
      <c r="M19" s="35"/>
      <c r="N19" s="35"/>
      <c r="O19" s="68"/>
    </row>
    <row r="20" spans="2:15" x14ac:dyDescent="0.3">
      <c r="B20" s="76" t="s">
        <v>87</v>
      </c>
      <c r="C20" s="65"/>
      <c r="D20" s="85" t="s">
        <v>88</v>
      </c>
      <c r="E20" s="85"/>
      <c r="F20" s="85" t="s">
        <v>12</v>
      </c>
      <c r="G20" s="35"/>
      <c r="H20" s="35"/>
      <c r="I20" s="86">
        <v>4900</v>
      </c>
      <c r="J20" s="67">
        <f>1.27*I20</f>
        <v>6223</v>
      </c>
      <c r="K20" s="35"/>
      <c r="L20" s="35"/>
      <c r="M20" s="35"/>
      <c r="N20" s="35"/>
      <c r="O20" s="68"/>
    </row>
    <row r="21" spans="2:15" x14ac:dyDescent="0.3">
      <c r="B21" s="76"/>
      <c r="C21" s="65"/>
      <c r="D21" s="85" t="s">
        <v>89</v>
      </c>
      <c r="E21" s="85"/>
      <c r="F21" s="85" t="s">
        <v>12</v>
      </c>
      <c r="G21" s="35"/>
      <c r="H21" s="35"/>
      <c r="I21" s="86">
        <v>4900</v>
      </c>
      <c r="J21" s="67">
        <f>1.27*I21</f>
        <v>6223</v>
      </c>
      <c r="K21" s="35"/>
      <c r="L21" s="35"/>
      <c r="M21" s="35"/>
      <c r="N21" s="35"/>
      <c r="O21" s="68"/>
    </row>
    <row r="22" spans="2:15" x14ac:dyDescent="0.3">
      <c r="B22" s="76"/>
      <c r="C22" s="65"/>
      <c r="D22" s="85" t="s">
        <v>90</v>
      </c>
      <c r="E22" s="85"/>
      <c r="F22" s="85" t="s">
        <v>12</v>
      </c>
      <c r="G22" s="35"/>
      <c r="H22" s="35"/>
      <c r="I22" s="86">
        <v>4900</v>
      </c>
      <c r="J22" s="67">
        <f>1.27*I22</f>
        <v>6223</v>
      </c>
      <c r="K22" s="35"/>
      <c r="L22" s="35"/>
      <c r="M22" s="35"/>
      <c r="N22" s="35"/>
      <c r="O22" s="68"/>
    </row>
    <row r="23" spans="2:15" x14ac:dyDescent="0.3">
      <c r="B23" s="76"/>
      <c r="C23" s="65"/>
      <c r="D23" s="85" t="s">
        <v>91</v>
      </c>
      <c r="E23" s="85"/>
      <c r="F23" s="85" t="s">
        <v>12</v>
      </c>
      <c r="G23" s="35"/>
      <c r="H23" s="35"/>
      <c r="I23" s="86">
        <v>4900</v>
      </c>
      <c r="J23" s="67">
        <f>1.27*I23</f>
        <v>6223</v>
      </c>
      <c r="K23" s="35"/>
      <c r="L23" s="35"/>
      <c r="M23" s="35"/>
      <c r="N23" s="35"/>
      <c r="O23" s="68"/>
    </row>
    <row r="24" spans="2:15" x14ac:dyDescent="0.3">
      <c r="B24" s="74"/>
      <c r="C24" s="65"/>
      <c r="D24" s="85"/>
      <c r="E24" s="85"/>
      <c r="F24" s="85"/>
      <c r="G24" s="35"/>
      <c r="H24" s="35"/>
      <c r="I24" s="87"/>
      <c r="J24" s="67"/>
      <c r="K24" s="35"/>
      <c r="L24" s="35"/>
      <c r="M24" s="35"/>
      <c r="N24" s="35"/>
      <c r="O24" s="68"/>
    </row>
    <row r="25" spans="2:15" ht="72" x14ac:dyDescent="0.3">
      <c r="B25" s="88" t="s">
        <v>308</v>
      </c>
      <c r="C25" s="72" t="s">
        <v>77</v>
      </c>
      <c r="D25" s="73" t="s">
        <v>92</v>
      </c>
      <c r="E25" s="73"/>
      <c r="F25" s="65" t="s">
        <v>11</v>
      </c>
      <c r="G25" s="35"/>
      <c r="H25" s="35"/>
      <c r="I25" s="87">
        <v>27500</v>
      </c>
      <c r="J25" s="67">
        <f>1.27*I25</f>
        <v>34925</v>
      </c>
      <c r="K25" s="35"/>
      <c r="L25" s="35"/>
      <c r="M25" s="35"/>
      <c r="N25" s="35"/>
      <c r="O25" s="68"/>
    </row>
    <row r="26" spans="2:15" ht="28.8" x14ac:dyDescent="0.3">
      <c r="B26" s="76"/>
      <c r="C26" s="72" t="s">
        <v>77</v>
      </c>
      <c r="D26" s="73" t="s">
        <v>93</v>
      </c>
      <c r="E26" s="73"/>
      <c r="F26" s="65" t="s">
        <v>11</v>
      </c>
      <c r="G26" s="35"/>
      <c r="H26" s="35"/>
      <c r="I26" s="87">
        <v>27500</v>
      </c>
      <c r="J26" s="67">
        <f>1.27*I26</f>
        <v>34925</v>
      </c>
      <c r="K26" s="35"/>
      <c r="L26" s="35"/>
      <c r="M26" s="35"/>
      <c r="N26" s="35"/>
      <c r="O26" s="68"/>
    </row>
    <row r="27" spans="2:15" x14ac:dyDescent="0.3">
      <c r="B27" s="76"/>
      <c r="C27" s="72"/>
      <c r="D27" s="73"/>
      <c r="E27" s="73"/>
      <c r="F27" s="65"/>
      <c r="G27" s="35"/>
      <c r="H27" s="35"/>
      <c r="I27" s="89"/>
      <c r="J27" s="67"/>
      <c r="K27" s="35"/>
      <c r="L27" s="35"/>
      <c r="M27" s="35"/>
      <c r="N27" s="35"/>
      <c r="O27" s="68"/>
    </row>
    <row r="28" spans="2:15" ht="86.4" x14ac:dyDescent="0.3">
      <c r="B28" s="88" t="s">
        <v>309</v>
      </c>
      <c r="C28" s="72" t="s">
        <v>77</v>
      </c>
      <c r="D28" s="73" t="s">
        <v>92</v>
      </c>
      <c r="E28" s="73"/>
      <c r="F28" s="90" t="s">
        <v>11</v>
      </c>
      <c r="G28" s="35"/>
      <c r="H28" s="35"/>
      <c r="I28" s="87">
        <v>40000</v>
      </c>
      <c r="J28" s="75">
        <f>1.27*I28</f>
        <v>50800</v>
      </c>
      <c r="K28" s="35"/>
      <c r="L28" s="35"/>
      <c r="M28" s="35"/>
      <c r="N28" s="35"/>
      <c r="O28" s="68"/>
    </row>
    <row r="29" spans="2:15" ht="28.8" x14ac:dyDescent="0.3">
      <c r="B29" s="76"/>
      <c r="C29" s="72" t="s">
        <v>77</v>
      </c>
      <c r="D29" s="73" t="s">
        <v>93</v>
      </c>
      <c r="E29" s="73"/>
      <c r="F29" s="90" t="s">
        <v>11</v>
      </c>
      <c r="G29" s="35"/>
      <c r="H29" s="35"/>
      <c r="I29" s="87">
        <v>47000</v>
      </c>
      <c r="J29" s="75">
        <f>1.27*I29</f>
        <v>59690</v>
      </c>
      <c r="K29" s="35"/>
      <c r="L29" s="35"/>
      <c r="M29" s="35"/>
      <c r="N29" s="35"/>
      <c r="O29" s="68"/>
    </row>
    <row r="30" spans="2:15" x14ac:dyDescent="0.3">
      <c r="B30" s="76"/>
      <c r="C30" s="72"/>
      <c r="D30" s="73"/>
      <c r="E30" s="73"/>
      <c r="F30" s="65"/>
      <c r="G30" s="35"/>
      <c r="H30" s="35"/>
      <c r="I30" s="87"/>
      <c r="J30" s="67"/>
      <c r="K30" s="35"/>
      <c r="L30" s="35"/>
      <c r="M30" s="35"/>
      <c r="N30" s="35"/>
      <c r="O30" s="68"/>
    </row>
    <row r="31" spans="2:15" x14ac:dyDescent="0.3">
      <c r="B31" s="76" t="s">
        <v>94</v>
      </c>
      <c r="C31" s="65"/>
      <c r="D31" s="77" t="s">
        <v>95</v>
      </c>
      <c r="E31" s="77"/>
      <c r="F31" s="65"/>
      <c r="G31" s="35"/>
      <c r="H31" s="35"/>
      <c r="I31" s="66"/>
      <c r="J31" s="67"/>
      <c r="K31" s="35"/>
      <c r="L31" s="35"/>
      <c r="M31" s="35"/>
      <c r="N31" s="35"/>
      <c r="O31" s="68"/>
    </row>
    <row r="32" spans="2:15" x14ac:dyDescent="0.3">
      <c r="B32" s="74"/>
      <c r="C32" s="72" t="s">
        <v>77</v>
      </c>
      <c r="D32" s="65" t="s">
        <v>96</v>
      </c>
      <c r="E32" s="65"/>
      <c r="F32" s="65" t="s">
        <v>97</v>
      </c>
      <c r="G32" s="35"/>
      <c r="H32" s="35"/>
      <c r="I32" s="66">
        <v>297000</v>
      </c>
      <c r="J32" s="67">
        <f>1.27*I32</f>
        <v>377190</v>
      </c>
      <c r="K32" s="35"/>
      <c r="L32" s="35"/>
      <c r="M32" s="35"/>
      <c r="N32" s="35"/>
      <c r="O32" s="68"/>
    </row>
    <row r="33" spans="2:15" x14ac:dyDescent="0.3">
      <c r="B33" s="74"/>
      <c r="C33" s="72" t="s">
        <v>77</v>
      </c>
      <c r="D33" s="65" t="s">
        <v>98</v>
      </c>
      <c r="E33" s="65"/>
      <c r="F33" s="65" t="s">
        <v>97</v>
      </c>
      <c r="G33" s="35"/>
      <c r="H33" s="35"/>
      <c r="I33" s="66">
        <v>275600</v>
      </c>
      <c r="J33" s="67">
        <f>1.27*I33</f>
        <v>350012</v>
      </c>
      <c r="K33" s="35"/>
      <c r="L33" s="35"/>
      <c r="M33" s="35"/>
      <c r="N33" s="35"/>
      <c r="O33" s="68"/>
    </row>
    <row r="34" spans="2:15" x14ac:dyDescent="0.3">
      <c r="B34" s="74"/>
      <c r="C34" s="72" t="s">
        <v>77</v>
      </c>
      <c r="D34" s="65" t="s">
        <v>99</v>
      </c>
      <c r="E34" s="65"/>
      <c r="F34" s="65" t="s">
        <v>97</v>
      </c>
      <c r="G34" s="35"/>
      <c r="H34" s="35"/>
      <c r="I34" s="66">
        <v>265000</v>
      </c>
      <c r="J34" s="67">
        <f>1.27*I34</f>
        <v>336550</v>
      </c>
      <c r="K34" s="35"/>
      <c r="L34" s="35"/>
      <c r="M34" s="35"/>
      <c r="N34" s="35"/>
      <c r="O34" s="68"/>
    </row>
    <row r="35" spans="2:15" x14ac:dyDescent="0.3">
      <c r="B35" s="74"/>
      <c r="C35" s="65"/>
      <c r="D35" s="77" t="s">
        <v>100</v>
      </c>
      <c r="E35" s="77"/>
      <c r="F35" s="65"/>
      <c r="G35" s="35"/>
      <c r="H35" s="35"/>
      <c r="I35" s="66"/>
      <c r="J35" s="67"/>
      <c r="K35" s="35"/>
      <c r="L35" s="35"/>
      <c r="M35" s="35"/>
      <c r="N35" s="35"/>
      <c r="O35" s="68"/>
    </row>
    <row r="36" spans="2:15" x14ac:dyDescent="0.3">
      <c r="B36" s="74"/>
      <c r="C36" s="72" t="s">
        <v>77</v>
      </c>
      <c r="D36" s="65" t="s">
        <v>101</v>
      </c>
      <c r="E36" s="65"/>
      <c r="F36" s="65" t="s">
        <v>102</v>
      </c>
      <c r="G36" s="35"/>
      <c r="H36" s="35"/>
      <c r="I36" s="66">
        <v>6570</v>
      </c>
      <c r="J36" s="67">
        <f>1.27*I36</f>
        <v>8343.9</v>
      </c>
      <c r="K36" s="35"/>
      <c r="L36" s="35"/>
      <c r="M36" s="35"/>
      <c r="N36" s="35"/>
      <c r="O36" s="68"/>
    </row>
    <row r="37" spans="2:15" x14ac:dyDescent="0.3">
      <c r="B37" s="74"/>
      <c r="C37" s="72" t="s">
        <v>77</v>
      </c>
      <c r="D37" s="65" t="s">
        <v>103</v>
      </c>
      <c r="E37" s="65"/>
      <c r="F37" s="65" t="s">
        <v>102</v>
      </c>
      <c r="G37" s="35"/>
      <c r="H37" s="35"/>
      <c r="I37" s="66">
        <v>8700</v>
      </c>
      <c r="J37" s="67">
        <f>1.27*I37</f>
        <v>11049</v>
      </c>
      <c r="K37" s="35"/>
      <c r="L37" s="35"/>
      <c r="M37" s="35"/>
      <c r="N37" s="35"/>
      <c r="O37" s="68"/>
    </row>
    <row r="38" spans="2:15" x14ac:dyDescent="0.3">
      <c r="B38" s="74"/>
      <c r="C38" s="72" t="s">
        <v>77</v>
      </c>
      <c r="D38" s="65" t="s">
        <v>104</v>
      </c>
      <c r="E38" s="65"/>
      <c r="F38" s="65" t="s">
        <v>102</v>
      </c>
      <c r="G38" s="35"/>
      <c r="H38" s="35"/>
      <c r="I38" s="66">
        <v>19100</v>
      </c>
      <c r="J38" s="67">
        <f>1.27*I38</f>
        <v>24257</v>
      </c>
      <c r="K38" s="35"/>
      <c r="L38" s="35"/>
      <c r="M38" s="35"/>
      <c r="N38" s="35"/>
      <c r="O38" s="68"/>
    </row>
    <row r="39" spans="2:15" ht="72" x14ac:dyDescent="0.3">
      <c r="B39" s="101" t="s">
        <v>512</v>
      </c>
      <c r="C39" s="72"/>
      <c r="D39" s="73" t="s">
        <v>513</v>
      </c>
      <c r="E39" s="65"/>
      <c r="F39" s="65" t="s">
        <v>12</v>
      </c>
      <c r="G39" s="35"/>
      <c r="H39" s="35"/>
      <c r="I39" s="66">
        <v>9000</v>
      </c>
      <c r="J39" s="67">
        <f>1.27*I39</f>
        <v>11430</v>
      </c>
      <c r="K39" s="35"/>
      <c r="L39" s="35"/>
      <c r="M39" s="35"/>
      <c r="N39" s="35"/>
      <c r="O39" s="68"/>
    </row>
    <row r="40" spans="2:15" ht="28.8" x14ac:dyDescent="0.3">
      <c r="B40" s="74"/>
      <c r="C40" s="72"/>
      <c r="D40" s="73" t="s">
        <v>514</v>
      </c>
      <c r="E40" s="65"/>
      <c r="F40" s="65" t="s">
        <v>12</v>
      </c>
      <c r="G40" s="35"/>
      <c r="H40" s="35"/>
      <c r="I40" s="66">
        <v>12500</v>
      </c>
      <c r="J40" s="67">
        <f t="shared" ref="J40:J47" si="0">1.27*I40</f>
        <v>15875</v>
      </c>
      <c r="K40" s="35"/>
      <c r="L40" s="35"/>
      <c r="M40" s="35"/>
      <c r="N40" s="35"/>
      <c r="O40" s="68"/>
    </row>
    <row r="41" spans="2:15" ht="28.8" x14ac:dyDescent="0.3">
      <c r="B41" s="74"/>
      <c r="C41" s="72"/>
      <c r="D41" s="73" t="s">
        <v>515</v>
      </c>
      <c r="E41" s="65"/>
      <c r="F41" s="65" t="s">
        <v>12</v>
      </c>
      <c r="G41" s="35"/>
      <c r="H41" s="35"/>
      <c r="I41" s="66">
        <v>10900</v>
      </c>
      <c r="J41" s="67">
        <f t="shared" si="0"/>
        <v>13843</v>
      </c>
      <c r="K41" s="35"/>
      <c r="L41" s="35"/>
      <c r="M41" s="35"/>
      <c r="N41" s="35"/>
      <c r="O41" s="68"/>
    </row>
    <row r="42" spans="2:15" ht="28.8" x14ac:dyDescent="0.3">
      <c r="B42" s="74"/>
      <c r="C42" s="72"/>
      <c r="D42" s="73" t="s">
        <v>516</v>
      </c>
      <c r="E42" s="65"/>
      <c r="F42" s="65" t="s">
        <v>12</v>
      </c>
      <c r="G42" s="35"/>
      <c r="H42" s="35"/>
      <c r="I42" s="66">
        <v>21200</v>
      </c>
      <c r="J42" s="67">
        <f t="shared" si="0"/>
        <v>26924</v>
      </c>
      <c r="K42" s="35"/>
      <c r="L42" s="35"/>
      <c r="M42" s="35"/>
      <c r="N42" s="35"/>
      <c r="O42" s="68"/>
    </row>
    <row r="43" spans="2:15" x14ac:dyDescent="0.3">
      <c r="B43" s="76" t="s">
        <v>517</v>
      </c>
      <c r="C43" s="72"/>
      <c r="D43" s="73" t="s">
        <v>518</v>
      </c>
      <c r="E43" s="65"/>
      <c r="F43" s="65" t="s">
        <v>12</v>
      </c>
      <c r="G43" s="35"/>
      <c r="H43" s="35"/>
      <c r="I43" s="66">
        <v>4900</v>
      </c>
      <c r="J43" s="67">
        <f t="shared" si="0"/>
        <v>6223</v>
      </c>
      <c r="K43" s="35"/>
      <c r="L43" s="35"/>
      <c r="M43" s="35"/>
      <c r="N43" s="35"/>
      <c r="O43" s="68"/>
    </row>
    <row r="44" spans="2:15" x14ac:dyDescent="0.3">
      <c r="B44" s="74"/>
      <c r="C44" s="72"/>
      <c r="D44" s="73" t="s">
        <v>519</v>
      </c>
      <c r="E44" s="65"/>
      <c r="F44" s="65" t="s">
        <v>12</v>
      </c>
      <c r="G44" s="35"/>
      <c r="H44" s="35"/>
      <c r="I44" s="66">
        <v>4100</v>
      </c>
      <c r="J44" s="67">
        <f t="shared" si="0"/>
        <v>5207</v>
      </c>
      <c r="K44" s="35"/>
      <c r="L44" s="35"/>
      <c r="M44" s="35"/>
      <c r="N44" s="35"/>
      <c r="O44" s="68"/>
    </row>
    <row r="45" spans="2:15" x14ac:dyDescent="0.3">
      <c r="B45" s="74"/>
      <c r="C45" s="72"/>
      <c r="D45" s="73" t="s">
        <v>520</v>
      </c>
      <c r="E45" s="65"/>
      <c r="F45" s="65" t="s">
        <v>12</v>
      </c>
      <c r="G45" s="35"/>
      <c r="H45" s="35"/>
      <c r="I45" s="66">
        <v>1000</v>
      </c>
      <c r="J45" s="67">
        <f t="shared" si="0"/>
        <v>1270</v>
      </c>
      <c r="K45" s="35"/>
      <c r="L45" s="35"/>
      <c r="M45" s="35"/>
      <c r="N45" s="35"/>
      <c r="O45" s="68"/>
    </row>
    <row r="46" spans="2:15" x14ac:dyDescent="0.3">
      <c r="B46" s="74"/>
      <c r="C46" s="72"/>
      <c r="D46" s="73" t="s">
        <v>521</v>
      </c>
      <c r="E46" s="65"/>
      <c r="F46" s="65" t="s">
        <v>12</v>
      </c>
      <c r="G46" s="35"/>
      <c r="H46" s="35"/>
      <c r="I46" s="66">
        <v>600</v>
      </c>
      <c r="J46" s="67">
        <f t="shared" si="0"/>
        <v>762</v>
      </c>
      <c r="K46" s="35"/>
      <c r="L46" s="35"/>
      <c r="M46" s="35"/>
      <c r="N46" s="35"/>
      <c r="O46" s="68"/>
    </row>
    <row r="47" spans="2:15" x14ac:dyDescent="0.3">
      <c r="B47" s="78"/>
      <c r="C47" s="91"/>
      <c r="D47" s="102" t="s">
        <v>522</v>
      </c>
      <c r="E47" s="79"/>
      <c r="F47" s="79" t="s">
        <v>12</v>
      </c>
      <c r="G47" s="81"/>
      <c r="H47" s="81"/>
      <c r="I47" s="82">
        <v>5000</v>
      </c>
      <c r="J47" s="83">
        <f t="shared" si="0"/>
        <v>6350</v>
      </c>
      <c r="K47" s="81"/>
      <c r="L47" s="81"/>
      <c r="M47" s="81"/>
      <c r="N47" s="81"/>
      <c r="O47" s="84"/>
    </row>
    <row r="48" spans="2:15" x14ac:dyDescent="0.3">
      <c r="B48" s="92"/>
      <c r="C48" s="92"/>
      <c r="D48" s="92"/>
      <c r="E48" s="92"/>
      <c r="F48" s="93"/>
      <c r="I48" s="94"/>
      <c r="J48" s="95"/>
    </row>
    <row r="49" spans="2:15" x14ac:dyDescent="0.3">
      <c r="B49" s="603" t="s">
        <v>105</v>
      </c>
      <c r="C49" s="604"/>
      <c r="D49" s="604"/>
      <c r="E49" s="604"/>
      <c r="F49" s="604"/>
      <c r="G49" s="605"/>
      <c r="H49" s="605"/>
      <c r="I49" s="606"/>
      <c r="J49" s="607"/>
      <c r="K49" s="605"/>
      <c r="L49" s="605"/>
      <c r="M49" s="605"/>
      <c r="N49" s="605"/>
      <c r="O49" s="608"/>
    </row>
    <row r="50" spans="2:15" x14ac:dyDescent="0.3">
      <c r="B50" s="76" t="s">
        <v>106</v>
      </c>
      <c r="C50" s="65"/>
      <c r="D50" s="96" t="s">
        <v>310</v>
      </c>
      <c r="E50" s="96"/>
      <c r="F50" s="85"/>
      <c r="G50" s="35"/>
      <c r="H50" s="35"/>
      <c r="I50" s="97"/>
      <c r="J50" s="67"/>
      <c r="K50" s="35"/>
      <c r="L50" s="35"/>
      <c r="M50" s="35"/>
      <c r="N50" s="35"/>
      <c r="O50" s="68"/>
    </row>
    <row r="51" spans="2:15" x14ac:dyDescent="0.3">
      <c r="B51" s="74"/>
      <c r="C51" s="72" t="s">
        <v>77</v>
      </c>
      <c r="D51" s="85" t="s">
        <v>107</v>
      </c>
      <c r="E51" s="85"/>
      <c r="F51" s="85" t="s">
        <v>12</v>
      </c>
      <c r="G51" s="35"/>
      <c r="H51" s="35"/>
      <c r="I51" s="97">
        <v>13250</v>
      </c>
      <c r="J51" s="67">
        <f>1.27*I51</f>
        <v>16827.5</v>
      </c>
      <c r="K51" s="35"/>
      <c r="L51" s="35"/>
      <c r="M51" s="35"/>
      <c r="N51" s="35"/>
      <c r="O51" s="68"/>
    </row>
    <row r="52" spans="2:15" x14ac:dyDescent="0.3">
      <c r="B52" s="74"/>
      <c r="C52" s="72" t="s">
        <v>77</v>
      </c>
      <c r="D52" s="85" t="s">
        <v>108</v>
      </c>
      <c r="E52" s="85"/>
      <c r="F52" s="85" t="s">
        <v>12</v>
      </c>
      <c r="G52" s="35"/>
      <c r="H52" s="35"/>
      <c r="I52" s="97">
        <v>14840</v>
      </c>
      <c r="J52" s="67">
        <f>1.27*I52</f>
        <v>18846.8</v>
      </c>
      <c r="K52" s="35"/>
      <c r="L52" s="35"/>
      <c r="M52" s="35"/>
      <c r="N52" s="35"/>
      <c r="O52" s="68"/>
    </row>
    <row r="53" spans="2:15" x14ac:dyDescent="0.3">
      <c r="B53" s="74"/>
      <c r="C53" s="65"/>
      <c r="D53" s="65"/>
      <c r="E53" s="65"/>
      <c r="F53" s="65"/>
      <c r="G53" s="35"/>
      <c r="H53" s="35"/>
      <c r="I53" s="66"/>
      <c r="J53" s="67"/>
      <c r="K53" s="35"/>
      <c r="L53" s="35"/>
      <c r="M53" s="35"/>
      <c r="N53" s="35"/>
      <c r="O53" s="68"/>
    </row>
    <row r="54" spans="2:15" x14ac:dyDescent="0.3">
      <c r="B54" s="76" t="s">
        <v>109</v>
      </c>
      <c r="C54" s="65"/>
      <c r="D54" s="77"/>
      <c r="E54" s="77"/>
      <c r="F54" s="65"/>
      <c r="G54" s="35"/>
      <c r="H54" s="35"/>
      <c r="I54" s="66"/>
      <c r="J54" s="67"/>
      <c r="K54" s="35"/>
      <c r="L54" s="35"/>
      <c r="M54" s="35"/>
      <c r="N54" s="35"/>
      <c r="O54" s="68"/>
    </row>
    <row r="55" spans="2:15" x14ac:dyDescent="0.3">
      <c r="B55" s="74"/>
      <c r="C55" s="72" t="s">
        <v>77</v>
      </c>
      <c r="D55" s="90" t="s">
        <v>110</v>
      </c>
      <c r="E55" s="90"/>
      <c r="F55" s="65" t="s">
        <v>12</v>
      </c>
      <c r="G55" s="35"/>
      <c r="H55" s="35"/>
      <c r="I55" s="66">
        <v>7420</v>
      </c>
      <c r="J55" s="67">
        <f t="shared" ref="J55:J62" si="1">1.27*I55</f>
        <v>9423.4</v>
      </c>
      <c r="K55" s="35"/>
      <c r="L55" s="35"/>
      <c r="M55" s="35"/>
      <c r="N55" s="35"/>
      <c r="O55" s="68"/>
    </row>
    <row r="56" spans="2:15" x14ac:dyDescent="0.3">
      <c r="B56" s="74"/>
      <c r="C56" s="72" t="s">
        <v>77</v>
      </c>
      <c r="D56" s="65" t="s">
        <v>111</v>
      </c>
      <c r="E56" s="65"/>
      <c r="F56" s="65" t="s">
        <v>12</v>
      </c>
      <c r="G56" s="35"/>
      <c r="H56" s="35"/>
      <c r="I56" s="66">
        <v>10600</v>
      </c>
      <c r="J56" s="67">
        <f t="shared" si="1"/>
        <v>13462</v>
      </c>
      <c r="K56" s="35"/>
      <c r="L56" s="35"/>
      <c r="M56" s="35"/>
      <c r="N56" s="35"/>
      <c r="O56" s="68"/>
    </row>
    <row r="57" spans="2:15" x14ac:dyDescent="0.3">
      <c r="B57" s="74"/>
      <c r="C57" s="72" t="s">
        <v>77</v>
      </c>
      <c r="D57" s="65" t="s">
        <v>112</v>
      </c>
      <c r="E57" s="65"/>
      <c r="F57" s="65" t="s">
        <v>12</v>
      </c>
      <c r="G57" s="35"/>
      <c r="H57" s="35"/>
      <c r="I57" s="66">
        <v>14000</v>
      </c>
      <c r="J57" s="67">
        <f t="shared" si="1"/>
        <v>17780</v>
      </c>
      <c r="K57" s="35"/>
      <c r="L57" s="35"/>
      <c r="M57" s="35"/>
      <c r="N57" s="35"/>
      <c r="O57" s="68"/>
    </row>
    <row r="58" spans="2:15" x14ac:dyDescent="0.3">
      <c r="B58" s="74"/>
      <c r="C58" s="72" t="s">
        <v>77</v>
      </c>
      <c r="D58" s="65" t="s">
        <v>113</v>
      </c>
      <c r="E58" s="65"/>
      <c r="F58" s="65" t="s">
        <v>12</v>
      </c>
      <c r="G58" s="35"/>
      <c r="H58" s="35"/>
      <c r="I58" s="66">
        <v>8480</v>
      </c>
      <c r="J58" s="67">
        <f t="shared" si="1"/>
        <v>10769.6</v>
      </c>
      <c r="K58" s="35"/>
      <c r="L58" s="35"/>
      <c r="M58" s="35"/>
      <c r="N58" s="35"/>
      <c r="O58" s="68"/>
    </row>
    <row r="59" spans="2:15" x14ac:dyDescent="0.3">
      <c r="B59" s="74"/>
      <c r="C59" s="72" t="s">
        <v>77</v>
      </c>
      <c r="D59" s="65" t="s">
        <v>114</v>
      </c>
      <c r="E59" s="65"/>
      <c r="F59" s="65" t="s">
        <v>12</v>
      </c>
      <c r="G59" s="35"/>
      <c r="H59" s="35"/>
      <c r="I59" s="66">
        <v>9860</v>
      </c>
      <c r="J59" s="75">
        <f t="shared" si="1"/>
        <v>12522.2</v>
      </c>
      <c r="K59" s="35"/>
      <c r="L59" s="35"/>
      <c r="M59" s="35"/>
      <c r="N59" s="35"/>
      <c r="O59" s="68"/>
    </row>
    <row r="60" spans="2:15" x14ac:dyDescent="0.3">
      <c r="B60" s="74"/>
      <c r="C60" s="72" t="s">
        <v>77</v>
      </c>
      <c r="D60" s="65" t="s">
        <v>115</v>
      </c>
      <c r="E60" s="65"/>
      <c r="F60" s="65" t="s">
        <v>12</v>
      </c>
      <c r="G60" s="35"/>
      <c r="H60" s="35"/>
      <c r="I60" s="66">
        <v>11130</v>
      </c>
      <c r="J60" s="67">
        <f t="shared" si="1"/>
        <v>14135.1</v>
      </c>
      <c r="K60" s="35"/>
      <c r="L60" s="35"/>
      <c r="M60" s="35"/>
      <c r="N60" s="35"/>
      <c r="O60" s="68"/>
    </row>
    <row r="61" spans="2:15" x14ac:dyDescent="0.3">
      <c r="B61" s="74"/>
      <c r="C61" s="72" t="s">
        <v>77</v>
      </c>
      <c r="D61" s="65" t="s">
        <v>116</v>
      </c>
      <c r="E61" s="65"/>
      <c r="F61" s="65" t="s">
        <v>12</v>
      </c>
      <c r="G61" s="35"/>
      <c r="H61" s="35"/>
      <c r="I61" s="66">
        <v>6250</v>
      </c>
      <c r="J61" s="67">
        <f t="shared" si="1"/>
        <v>7937.5</v>
      </c>
      <c r="K61" s="35"/>
      <c r="L61" s="35"/>
      <c r="M61" s="35"/>
      <c r="N61" s="35"/>
      <c r="O61" s="68"/>
    </row>
    <row r="62" spans="2:15" x14ac:dyDescent="0.3">
      <c r="B62" s="74"/>
      <c r="C62" s="72" t="s">
        <v>77</v>
      </c>
      <c r="D62" s="65" t="s">
        <v>117</v>
      </c>
      <c r="E62" s="65"/>
      <c r="F62" s="65" t="s">
        <v>12</v>
      </c>
      <c r="G62" s="35"/>
      <c r="H62" s="35"/>
      <c r="I62" s="66">
        <v>7420</v>
      </c>
      <c r="J62" s="67">
        <f t="shared" si="1"/>
        <v>9423.4</v>
      </c>
      <c r="K62" s="35"/>
      <c r="L62" s="35"/>
      <c r="M62" s="35"/>
      <c r="N62" s="35"/>
      <c r="O62" s="68"/>
    </row>
    <row r="63" spans="2:15" x14ac:dyDescent="0.3">
      <c r="B63" s="74"/>
      <c r="C63" s="65"/>
      <c r="D63" s="77"/>
      <c r="E63" s="77"/>
      <c r="F63" s="65"/>
      <c r="G63" s="35"/>
      <c r="H63" s="35"/>
      <c r="I63" s="66"/>
      <c r="J63" s="67"/>
      <c r="K63" s="35"/>
      <c r="L63" s="35"/>
      <c r="M63" s="35"/>
      <c r="N63" s="35"/>
      <c r="O63" s="68"/>
    </row>
    <row r="64" spans="2:15" x14ac:dyDescent="0.3">
      <c r="B64" s="76" t="s">
        <v>118</v>
      </c>
      <c r="C64" s="72" t="s">
        <v>77</v>
      </c>
      <c r="D64" s="65" t="s">
        <v>119</v>
      </c>
      <c r="E64" s="65"/>
      <c r="F64" s="65" t="s">
        <v>12</v>
      </c>
      <c r="G64" s="35"/>
      <c r="H64" s="35"/>
      <c r="I64" s="66">
        <v>4660</v>
      </c>
      <c r="J64" s="75">
        <f t="shared" ref="J64:J72" si="2">1.27*I64</f>
        <v>5918.2</v>
      </c>
      <c r="K64" s="35"/>
      <c r="L64" s="35"/>
      <c r="M64" s="35"/>
      <c r="N64" s="35"/>
      <c r="O64" s="68"/>
    </row>
    <row r="65" spans="2:15" x14ac:dyDescent="0.3">
      <c r="B65" s="74"/>
      <c r="C65" s="72" t="s">
        <v>77</v>
      </c>
      <c r="D65" s="65" t="s">
        <v>120</v>
      </c>
      <c r="E65" s="65"/>
      <c r="F65" s="65" t="s">
        <v>12</v>
      </c>
      <c r="G65" s="35"/>
      <c r="H65" s="35"/>
      <c r="I65" s="66">
        <v>5100</v>
      </c>
      <c r="J65" s="67">
        <f t="shared" si="2"/>
        <v>6477</v>
      </c>
      <c r="K65" s="35"/>
      <c r="L65" s="35"/>
      <c r="M65" s="35"/>
      <c r="N65" s="35"/>
      <c r="O65" s="68"/>
    </row>
    <row r="66" spans="2:15" x14ac:dyDescent="0.3">
      <c r="B66" s="74"/>
      <c r="C66" s="72" t="s">
        <v>77</v>
      </c>
      <c r="D66" s="65" t="s">
        <v>121</v>
      </c>
      <c r="E66" s="65"/>
      <c r="F66" s="65" t="s">
        <v>12</v>
      </c>
      <c r="G66" s="35"/>
      <c r="H66" s="35"/>
      <c r="I66" s="66">
        <v>7100</v>
      </c>
      <c r="J66" s="67">
        <f t="shared" si="2"/>
        <v>9017</v>
      </c>
      <c r="K66" s="35"/>
      <c r="L66" s="35"/>
      <c r="M66" s="35"/>
      <c r="N66" s="35"/>
      <c r="O66" s="68"/>
    </row>
    <row r="67" spans="2:15" x14ac:dyDescent="0.3">
      <c r="B67" s="74"/>
      <c r="C67" s="72" t="s">
        <v>77</v>
      </c>
      <c r="D67" s="65" t="s">
        <v>122</v>
      </c>
      <c r="E67" s="65"/>
      <c r="F67" s="65" t="s">
        <v>12</v>
      </c>
      <c r="G67" s="35"/>
      <c r="H67" s="35"/>
      <c r="I67" s="66">
        <v>7420</v>
      </c>
      <c r="J67" s="67">
        <f t="shared" si="2"/>
        <v>9423.4</v>
      </c>
      <c r="K67" s="35"/>
      <c r="L67" s="35"/>
      <c r="M67" s="35"/>
      <c r="N67" s="35"/>
      <c r="O67" s="68"/>
    </row>
    <row r="68" spans="2:15" x14ac:dyDescent="0.3">
      <c r="B68" s="74"/>
      <c r="C68" s="72" t="s">
        <v>77</v>
      </c>
      <c r="D68" s="65" t="s">
        <v>123</v>
      </c>
      <c r="E68" s="65"/>
      <c r="F68" s="65" t="s">
        <v>12</v>
      </c>
      <c r="G68" s="35"/>
      <c r="H68" s="35"/>
      <c r="I68" s="66">
        <v>5100</v>
      </c>
      <c r="J68" s="67">
        <f t="shared" si="2"/>
        <v>6477</v>
      </c>
      <c r="K68" s="35"/>
      <c r="L68" s="35"/>
      <c r="M68" s="35"/>
      <c r="N68" s="35"/>
      <c r="O68" s="68"/>
    </row>
    <row r="69" spans="2:15" x14ac:dyDescent="0.3">
      <c r="B69" s="74"/>
      <c r="C69" s="72" t="s">
        <v>77</v>
      </c>
      <c r="D69" s="65" t="s">
        <v>124</v>
      </c>
      <c r="E69" s="65"/>
      <c r="F69" s="65" t="s">
        <v>12</v>
      </c>
      <c r="G69" s="35"/>
      <c r="H69" s="35"/>
      <c r="I69" s="66">
        <v>4900</v>
      </c>
      <c r="J69" s="67">
        <f t="shared" si="2"/>
        <v>6223</v>
      </c>
      <c r="K69" s="35"/>
      <c r="L69" s="35"/>
      <c r="M69" s="35"/>
      <c r="N69" s="35"/>
      <c r="O69" s="68"/>
    </row>
    <row r="70" spans="2:15" x14ac:dyDescent="0.3">
      <c r="B70" s="74"/>
      <c r="C70" s="72" t="s">
        <v>77</v>
      </c>
      <c r="D70" s="65" t="s">
        <v>125</v>
      </c>
      <c r="E70" s="65"/>
      <c r="F70" s="65" t="s">
        <v>12</v>
      </c>
      <c r="G70" s="35"/>
      <c r="H70" s="35"/>
      <c r="I70" s="66">
        <v>5100</v>
      </c>
      <c r="J70" s="67">
        <f t="shared" si="2"/>
        <v>6477</v>
      </c>
      <c r="K70" s="35"/>
      <c r="L70" s="35"/>
      <c r="M70" s="35"/>
      <c r="N70" s="35"/>
      <c r="O70" s="68"/>
    </row>
    <row r="71" spans="2:15" x14ac:dyDescent="0.3">
      <c r="B71" s="74"/>
      <c r="C71" s="72" t="s">
        <v>77</v>
      </c>
      <c r="D71" s="65" t="s">
        <v>126</v>
      </c>
      <c r="E71" s="65"/>
      <c r="F71" s="65" t="s">
        <v>12</v>
      </c>
      <c r="G71" s="35"/>
      <c r="H71" s="35"/>
      <c r="I71" s="66">
        <v>6470</v>
      </c>
      <c r="J71" s="67">
        <f t="shared" si="2"/>
        <v>8216.9</v>
      </c>
      <c r="K71" s="35"/>
      <c r="L71" s="35"/>
      <c r="M71" s="35"/>
      <c r="N71" s="35"/>
      <c r="O71" s="68"/>
    </row>
    <row r="72" spans="2:15" x14ac:dyDescent="0.3">
      <c r="B72" s="74"/>
      <c r="C72" s="72" t="s">
        <v>77</v>
      </c>
      <c r="D72" s="65" t="s">
        <v>127</v>
      </c>
      <c r="E72" s="65"/>
      <c r="F72" s="65" t="s">
        <v>12</v>
      </c>
      <c r="G72" s="35"/>
      <c r="H72" s="35"/>
      <c r="I72" s="66">
        <v>6800</v>
      </c>
      <c r="J72" s="67">
        <f t="shared" si="2"/>
        <v>8636</v>
      </c>
      <c r="K72" s="35"/>
      <c r="L72" s="35"/>
      <c r="M72" s="35"/>
      <c r="N72" s="35"/>
      <c r="O72" s="68"/>
    </row>
    <row r="73" spans="2:15" x14ac:dyDescent="0.3">
      <c r="B73" s="74"/>
      <c r="C73" s="65"/>
      <c r="D73" s="65"/>
      <c r="E73" s="65"/>
      <c r="F73" s="65"/>
      <c r="G73" s="35"/>
      <c r="H73" s="35"/>
      <c r="I73" s="67"/>
      <c r="J73" s="67"/>
      <c r="K73" s="35"/>
      <c r="L73" s="35"/>
      <c r="M73" s="35"/>
      <c r="N73" s="35"/>
      <c r="O73" s="68"/>
    </row>
    <row r="74" spans="2:15" x14ac:dyDescent="0.3">
      <c r="B74" s="98" t="s">
        <v>128</v>
      </c>
      <c r="C74" s="72" t="s">
        <v>77</v>
      </c>
      <c r="D74" s="85" t="s">
        <v>129</v>
      </c>
      <c r="E74" s="85"/>
      <c r="F74" s="85" t="s">
        <v>60</v>
      </c>
      <c r="G74" s="35"/>
      <c r="H74" s="35"/>
      <c r="I74" s="97">
        <v>3100</v>
      </c>
      <c r="J74" s="75">
        <f>1.27*I74</f>
        <v>3937</v>
      </c>
      <c r="K74" s="35"/>
      <c r="L74" s="35"/>
      <c r="M74" s="35"/>
      <c r="N74" s="35"/>
      <c r="O74" s="68"/>
    </row>
    <row r="75" spans="2:15" x14ac:dyDescent="0.3">
      <c r="B75" s="74"/>
      <c r="C75" s="72" t="s">
        <v>77</v>
      </c>
      <c r="D75" s="85" t="s">
        <v>130</v>
      </c>
      <c r="E75" s="85"/>
      <c r="F75" s="85" t="s">
        <v>60</v>
      </c>
      <c r="G75" s="35"/>
      <c r="H75" s="35"/>
      <c r="I75" s="97">
        <v>4030</v>
      </c>
      <c r="J75" s="75">
        <f>1.27*I75</f>
        <v>5118.1000000000004</v>
      </c>
      <c r="K75" s="35"/>
      <c r="L75" s="35"/>
      <c r="M75" s="35"/>
      <c r="N75" s="35"/>
      <c r="O75" s="68"/>
    </row>
    <row r="76" spans="2:15" x14ac:dyDescent="0.3">
      <c r="B76" s="74"/>
      <c r="C76" s="72" t="s">
        <v>77</v>
      </c>
      <c r="D76" s="85" t="s">
        <v>131</v>
      </c>
      <c r="E76" s="85"/>
      <c r="F76" s="85" t="s">
        <v>60</v>
      </c>
      <c r="G76" s="35"/>
      <c r="H76" s="35"/>
      <c r="I76" s="97">
        <v>3710</v>
      </c>
      <c r="J76" s="67">
        <f>1.27*I76</f>
        <v>4711.7</v>
      </c>
      <c r="K76" s="35"/>
      <c r="L76" s="35"/>
      <c r="M76" s="35"/>
      <c r="N76" s="35"/>
      <c r="O76" s="68"/>
    </row>
    <row r="77" spans="2:15" x14ac:dyDescent="0.3">
      <c r="B77" s="74"/>
      <c r="C77" s="72" t="s">
        <v>77</v>
      </c>
      <c r="D77" s="85" t="s">
        <v>132</v>
      </c>
      <c r="E77" s="85"/>
      <c r="F77" s="85" t="s">
        <v>60</v>
      </c>
      <c r="G77" s="35"/>
      <c r="H77" s="35"/>
      <c r="I77" s="97">
        <v>5510</v>
      </c>
      <c r="J77" s="67">
        <f>1.27*I77</f>
        <v>6997.7</v>
      </c>
      <c r="K77" s="35"/>
      <c r="L77" s="35"/>
      <c r="M77" s="35"/>
      <c r="N77" s="35"/>
      <c r="O77" s="68"/>
    </row>
    <row r="78" spans="2:15" x14ac:dyDescent="0.3">
      <c r="B78" s="74"/>
      <c r="C78" s="65"/>
      <c r="D78" s="65"/>
      <c r="E78" s="65"/>
      <c r="F78" s="65"/>
      <c r="G78" s="35"/>
      <c r="H78" s="35"/>
      <c r="I78" s="67"/>
      <c r="J78" s="67"/>
      <c r="K78" s="35"/>
      <c r="L78" s="35"/>
      <c r="M78" s="35"/>
      <c r="N78" s="35"/>
      <c r="O78" s="68"/>
    </row>
    <row r="79" spans="2:15" x14ac:dyDescent="0.3">
      <c r="B79" s="76" t="s">
        <v>133</v>
      </c>
      <c r="C79" s="65"/>
      <c r="D79" s="65"/>
      <c r="E79" s="65"/>
      <c r="F79" s="65"/>
      <c r="G79" s="35"/>
      <c r="H79" s="35"/>
      <c r="I79" s="66"/>
      <c r="J79" s="67"/>
      <c r="K79" s="35"/>
      <c r="L79" s="35"/>
      <c r="M79" s="35"/>
      <c r="N79" s="35"/>
      <c r="O79" s="68"/>
    </row>
    <row r="80" spans="2:15" ht="72" x14ac:dyDescent="0.3">
      <c r="B80" s="99" t="s">
        <v>134</v>
      </c>
      <c r="C80" s="65"/>
      <c r="D80" s="77" t="s">
        <v>311</v>
      </c>
      <c r="E80" s="77"/>
      <c r="F80" s="65"/>
      <c r="G80" s="35"/>
      <c r="H80" s="35"/>
      <c r="I80" s="66"/>
      <c r="J80" s="67"/>
      <c r="K80" s="35"/>
      <c r="L80" s="35"/>
      <c r="M80" s="35"/>
      <c r="N80" s="35"/>
      <c r="O80" s="68"/>
    </row>
    <row r="81" spans="2:15" x14ac:dyDescent="0.3">
      <c r="B81" s="74"/>
      <c r="C81" s="72" t="s">
        <v>77</v>
      </c>
      <c r="D81" s="65" t="s">
        <v>135</v>
      </c>
      <c r="E81" s="65"/>
      <c r="F81" s="65" t="s">
        <v>12</v>
      </c>
      <c r="G81" s="35"/>
      <c r="H81" s="35"/>
      <c r="I81" s="66">
        <v>7200</v>
      </c>
      <c r="J81" s="67">
        <f>1.27*I81</f>
        <v>9144</v>
      </c>
      <c r="K81" s="35"/>
      <c r="L81" s="35"/>
      <c r="M81" s="35"/>
      <c r="N81" s="35"/>
      <c r="O81" s="68"/>
    </row>
    <row r="82" spans="2:15" x14ac:dyDescent="0.3">
      <c r="B82" s="74"/>
      <c r="C82" s="72" t="s">
        <v>77</v>
      </c>
      <c r="D82" s="65" t="s">
        <v>136</v>
      </c>
      <c r="E82" s="65"/>
      <c r="F82" s="65" t="s">
        <v>12</v>
      </c>
      <c r="G82" s="35"/>
      <c r="H82" s="35"/>
      <c r="I82" s="66">
        <v>8160</v>
      </c>
      <c r="J82" s="75">
        <f>1.27*I82</f>
        <v>10363.200000000001</v>
      </c>
      <c r="K82" s="35"/>
      <c r="L82" s="35"/>
      <c r="M82" s="35"/>
      <c r="N82" s="35"/>
      <c r="O82" s="68"/>
    </row>
    <row r="83" spans="2:15" x14ac:dyDescent="0.3">
      <c r="B83" s="74"/>
      <c r="C83" s="65"/>
      <c r="D83" s="65"/>
      <c r="E83" s="65"/>
      <c r="F83" s="100"/>
      <c r="G83" s="35"/>
      <c r="H83" s="35"/>
      <c r="I83" s="67"/>
      <c r="J83" s="89"/>
      <c r="K83" s="35"/>
      <c r="L83" s="35"/>
      <c r="M83" s="35"/>
      <c r="N83" s="35"/>
      <c r="O83" s="68"/>
    </row>
    <row r="84" spans="2:15" x14ac:dyDescent="0.3">
      <c r="B84" s="76" t="s">
        <v>137</v>
      </c>
      <c r="C84" s="65"/>
      <c r="D84" s="65"/>
      <c r="E84" s="65"/>
      <c r="F84" s="65"/>
      <c r="G84" s="35"/>
      <c r="H84" s="35"/>
      <c r="I84" s="66"/>
      <c r="J84" s="67"/>
      <c r="K84" s="35"/>
      <c r="L84" s="35"/>
      <c r="M84" s="35"/>
      <c r="N84" s="35"/>
      <c r="O84" s="68"/>
    </row>
    <row r="85" spans="2:15" ht="43.2" x14ac:dyDescent="0.3">
      <c r="B85" s="101" t="s">
        <v>138</v>
      </c>
      <c r="C85" s="65"/>
      <c r="D85" s="77"/>
      <c r="E85" s="77"/>
      <c r="F85" s="65"/>
      <c r="G85" s="35"/>
      <c r="H85" s="35"/>
      <c r="I85" s="66"/>
      <c r="J85" s="67"/>
      <c r="K85" s="35"/>
      <c r="L85" s="35"/>
      <c r="M85" s="35"/>
      <c r="N85" s="35"/>
      <c r="O85" s="68"/>
    </row>
    <row r="86" spans="2:15" x14ac:dyDescent="0.3">
      <c r="B86" s="74"/>
      <c r="C86" s="72" t="s">
        <v>77</v>
      </c>
      <c r="D86" s="65" t="s">
        <v>139</v>
      </c>
      <c r="E86" s="65"/>
      <c r="F86" s="65" t="s">
        <v>11</v>
      </c>
      <c r="G86" s="35"/>
      <c r="H86" s="35"/>
      <c r="I86" s="66">
        <v>28620</v>
      </c>
      <c r="J86" s="67">
        <f>1.27*I86</f>
        <v>36347.4</v>
      </c>
      <c r="K86" s="35"/>
      <c r="L86" s="35"/>
      <c r="M86" s="35"/>
      <c r="N86" s="35"/>
      <c r="O86" s="68"/>
    </row>
    <row r="87" spans="2:15" x14ac:dyDescent="0.3">
      <c r="B87" s="74"/>
      <c r="C87" s="72" t="s">
        <v>77</v>
      </c>
      <c r="D87" s="65" t="s">
        <v>140</v>
      </c>
      <c r="E87" s="65"/>
      <c r="F87" s="65" t="s">
        <v>11</v>
      </c>
      <c r="G87" s="35"/>
      <c r="H87" s="35"/>
      <c r="I87" s="66">
        <v>24400</v>
      </c>
      <c r="J87" s="67">
        <f>1.27*I87</f>
        <v>30988</v>
      </c>
      <c r="K87" s="35"/>
      <c r="L87" s="35"/>
      <c r="M87" s="35"/>
      <c r="N87" s="35"/>
      <c r="O87" s="68"/>
    </row>
    <row r="88" spans="2:15" x14ac:dyDescent="0.3">
      <c r="B88" s="74"/>
      <c r="C88" s="72" t="s">
        <v>77</v>
      </c>
      <c r="D88" s="85" t="s">
        <v>141</v>
      </c>
      <c r="E88" s="85"/>
      <c r="F88" s="85" t="s">
        <v>12</v>
      </c>
      <c r="G88" s="35"/>
      <c r="H88" s="35"/>
      <c r="I88" s="87">
        <v>2550</v>
      </c>
      <c r="J88" s="67">
        <f>1.27*I88</f>
        <v>3238.5</v>
      </c>
      <c r="K88" s="35"/>
      <c r="L88" s="35"/>
      <c r="M88" s="35"/>
      <c r="N88" s="35"/>
      <c r="O88" s="68"/>
    </row>
    <row r="89" spans="2:15" x14ac:dyDescent="0.3">
      <c r="B89" s="78"/>
      <c r="C89" s="91" t="s">
        <v>77</v>
      </c>
      <c r="D89" s="79" t="s">
        <v>312</v>
      </c>
      <c r="E89" s="79"/>
      <c r="F89" s="79" t="s">
        <v>11</v>
      </c>
      <c r="G89" s="81"/>
      <c r="H89" s="81"/>
      <c r="I89" s="82">
        <v>40300</v>
      </c>
      <c r="J89" s="83">
        <f>1.27*I89</f>
        <v>51181</v>
      </c>
      <c r="K89" s="81"/>
      <c r="L89" s="81"/>
      <c r="M89" s="81"/>
      <c r="N89" s="81"/>
      <c r="O89" s="84"/>
    </row>
    <row r="90" spans="2:15" x14ac:dyDescent="0.3">
      <c r="B90" s="92"/>
      <c r="C90" s="92"/>
      <c r="D90" s="92"/>
      <c r="E90" s="92"/>
      <c r="F90" s="92"/>
      <c r="I90" s="94"/>
      <c r="J90" s="94"/>
    </row>
    <row r="91" spans="2:15" x14ac:dyDescent="0.3">
      <c r="B91" s="609" t="s">
        <v>142</v>
      </c>
      <c r="C91" s="610"/>
      <c r="D91" s="610"/>
      <c r="E91" s="610"/>
      <c r="F91" s="610"/>
      <c r="G91" s="611"/>
      <c r="H91" s="611"/>
      <c r="I91" s="612"/>
      <c r="J91" s="613"/>
      <c r="K91" s="611"/>
      <c r="L91" s="611"/>
      <c r="M91" s="611"/>
      <c r="N91" s="611"/>
      <c r="O91" s="614"/>
    </row>
    <row r="92" spans="2:15" x14ac:dyDescent="0.3">
      <c r="B92" s="76" t="s">
        <v>143</v>
      </c>
      <c r="C92" s="65"/>
      <c r="D92" s="65"/>
      <c r="E92" s="65"/>
      <c r="F92" s="65"/>
      <c r="G92" s="35"/>
      <c r="H92" s="35"/>
      <c r="I92" s="66"/>
      <c r="J92" s="67"/>
      <c r="K92" s="35"/>
      <c r="L92" s="35"/>
      <c r="M92" s="35"/>
      <c r="N92" s="35"/>
      <c r="O92" s="68"/>
    </row>
    <row r="93" spans="2:15" ht="28.8" x14ac:dyDescent="0.3">
      <c r="B93" s="101" t="s">
        <v>144</v>
      </c>
      <c r="C93" s="65"/>
      <c r="D93" s="77" t="s">
        <v>145</v>
      </c>
      <c r="E93" s="77"/>
      <c r="F93" s="65"/>
      <c r="G93" s="35"/>
      <c r="H93" s="35"/>
      <c r="I93" s="66"/>
      <c r="J93" s="67"/>
      <c r="K93" s="35"/>
      <c r="L93" s="35"/>
      <c r="M93" s="35"/>
      <c r="N93" s="35"/>
      <c r="O93" s="68"/>
    </row>
    <row r="94" spans="2:15" x14ac:dyDescent="0.3">
      <c r="B94" s="74"/>
      <c r="C94" s="72" t="s">
        <v>77</v>
      </c>
      <c r="D94" s="65" t="s">
        <v>146</v>
      </c>
      <c r="E94" s="65"/>
      <c r="F94" s="65" t="s">
        <v>12</v>
      </c>
      <c r="G94" s="35"/>
      <c r="H94" s="35"/>
      <c r="I94" s="66">
        <v>2440</v>
      </c>
      <c r="J94" s="75">
        <f>1.27*I94</f>
        <v>3098.8</v>
      </c>
      <c r="K94" s="35"/>
      <c r="L94" s="35"/>
      <c r="M94" s="35"/>
      <c r="N94" s="35"/>
      <c r="O94" s="68"/>
    </row>
    <row r="95" spans="2:15" x14ac:dyDescent="0.3">
      <c r="B95" s="74"/>
      <c r="C95" s="65"/>
      <c r="D95" s="77" t="s">
        <v>147</v>
      </c>
      <c r="E95" s="77"/>
      <c r="F95" s="65"/>
      <c r="G95" s="35"/>
      <c r="H95" s="35"/>
      <c r="I95" s="66"/>
      <c r="J95" s="67"/>
      <c r="K95" s="35"/>
      <c r="L95" s="35"/>
      <c r="M95" s="35"/>
      <c r="N95" s="35"/>
      <c r="O95" s="68"/>
    </row>
    <row r="96" spans="2:15" x14ac:dyDescent="0.3">
      <c r="B96" s="74"/>
      <c r="C96" s="72" t="s">
        <v>77</v>
      </c>
      <c r="D96" s="65" t="s">
        <v>148</v>
      </c>
      <c r="E96" s="65"/>
      <c r="F96" s="65" t="s">
        <v>12</v>
      </c>
      <c r="G96" s="35"/>
      <c r="H96" s="35"/>
      <c r="I96" s="66">
        <v>1700</v>
      </c>
      <c r="J96" s="75">
        <f>1.27*I96</f>
        <v>2159</v>
      </c>
      <c r="K96" s="35"/>
      <c r="L96" s="35"/>
      <c r="M96" s="35"/>
      <c r="N96" s="35"/>
      <c r="O96" s="68"/>
    </row>
    <row r="97" spans="2:15" x14ac:dyDescent="0.3">
      <c r="B97" s="74"/>
      <c r="C97" s="65"/>
      <c r="D97" s="65"/>
      <c r="E97" s="65"/>
      <c r="F97" s="100"/>
      <c r="G97" s="35"/>
      <c r="H97" s="35"/>
      <c r="I97" s="67"/>
      <c r="J97" s="89"/>
      <c r="K97" s="35"/>
      <c r="L97" s="35"/>
      <c r="M97" s="35"/>
      <c r="N97" s="35"/>
      <c r="O97" s="68"/>
    </row>
    <row r="98" spans="2:15" x14ac:dyDescent="0.3">
      <c r="B98" s="76" t="s">
        <v>149</v>
      </c>
      <c r="C98" s="65"/>
      <c r="D98" s="77" t="s">
        <v>150</v>
      </c>
      <c r="E98" s="77"/>
      <c r="F98" s="65"/>
      <c r="G98" s="35"/>
      <c r="H98" s="35"/>
      <c r="I98" s="66"/>
      <c r="J98" s="67"/>
      <c r="K98" s="35"/>
      <c r="L98" s="35"/>
      <c r="M98" s="35"/>
      <c r="N98" s="35"/>
      <c r="O98" s="68"/>
    </row>
    <row r="99" spans="2:15" ht="57.6" x14ac:dyDescent="0.3">
      <c r="B99" s="74"/>
      <c r="C99" s="65"/>
      <c r="D99" s="73" t="s">
        <v>313</v>
      </c>
      <c r="E99" s="73"/>
      <c r="F99" s="65"/>
      <c r="G99" s="35"/>
      <c r="H99" s="35"/>
      <c r="I99" s="66"/>
      <c r="J99" s="67"/>
      <c r="K99" s="35"/>
      <c r="L99" s="35"/>
      <c r="M99" s="35"/>
      <c r="N99" s="35"/>
      <c r="O99" s="68"/>
    </row>
    <row r="100" spans="2:15" ht="28.8" x14ac:dyDescent="0.3">
      <c r="B100" s="74"/>
      <c r="C100" s="72" t="s">
        <v>77</v>
      </c>
      <c r="D100" s="73" t="s">
        <v>151</v>
      </c>
      <c r="E100" s="73"/>
      <c r="F100" s="65" t="s">
        <v>12</v>
      </c>
      <c r="G100" s="35"/>
      <c r="H100" s="35"/>
      <c r="I100" s="66">
        <v>6680</v>
      </c>
      <c r="J100" s="67">
        <f>1.27*I100</f>
        <v>8483.6</v>
      </c>
      <c r="K100" s="35"/>
      <c r="L100" s="35"/>
      <c r="M100" s="35"/>
      <c r="N100" s="35"/>
      <c r="O100" s="68"/>
    </row>
    <row r="101" spans="2:15" ht="28.8" x14ac:dyDescent="0.3">
      <c r="B101" s="74"/>
      <c r="C101" s="72" t="s">
        <v>77</v>
      </c>
      <c r="D101" s="73" t="s">
        <v>152</v>
      </c>
      <c r="E101" s="73"/>
      <c r="F101" s="65" t="s">
        <v>12</v>
      </c>
      <c r="G101" s="35"/>
      <c r="H101" s="35"/>
      <c r="I101" s="66">
        <v>7420</v>
      </c>
      <c r="J101" s="67">
        <f>1.27*I101</f>
        <v>9423.4</v>
      </c>
      <c r="K101" s="35"/>
      <c r="L101" s="35"/>
      <c r="M101" s="35"/>
      <c r="N101" s="35"/>
      <c r="O101" s="68"/>
    </row>
    <row r="102" spans="2:15" ht="28.8" x14ac:dyDescent="0.3">
      <c r="B102" s="76" t="s">
        <v>523</v>
      </c>
      <c r="C102" s="72"/>
      <c r="D102" s="73" t="s">
        <v>524</v>
      </c>
      <c r="E102" s="73"/>
      <c r="F102" s="65" t="s">
        <v>12</v>
      </c>
      <c r="G102" s="35"/>
      <c r="H102" s="35"/>
      <c r="I102" s="66">
        <v>8800</v>
      </c>
      <c r="J102" s="67">
        <f>I102*1.27</f>
        <v>11176</v>
      </c>
      <c r="K102" s="35"/>
      <c r="L102" s="35"/>
      <c r="M102" s="35"/>
      <c r="N102" s="35"/>
      <c r="O102" s="68"/>
    </row>
    <row r="103" spans="2:15" ht="86.4" x14ac:dyDescent="0.3">
      <c r="B103" s="101" t="s">
        <v>525</v>
      </c>
      <c r="C103" s="72"/>
      <c r="D103" s="73" t="s">
        <v>526</v>
      </c>
      <c r="E103" s="73"/>
      <c r="F103" s="65" t="s">
        <v>12</v>
      </c>
      <c r="G103" s="35"/>
      <c r="H103" s="35"/>
      <c r="I103" s="66">
        <v>5500</v>
      </c>
      <c r="J103" s="67">
        <f>I103*1.27</f>
        <v>6985</v>
      </c>
      <c r="K103" s="35"/>
      <c r="L103" s="35"/>
      <c r="M103" s="35"/>
      <c r="N103" s="35"/>
      <c r="O103" s="68"/>
    </row>
    <row r="104" spans="2:15" ht="28.8" x14ac:dyDescent="0.3">
      <c r="B104" s="101"/>
      <c r="C104" s="72"/>
      <c r="D104" s="73" t="s">
        <v>527</v>
      </c>
      <c r="E104" s="73"/>
      <c r="F104" s="65" t="s">
        <v>12</v>
      </c>
      <c r="G104" s="35"/>
      <c r="H104" s="35"/>
      <c r="I104" s="66">
        <v>6500</v>
      </c>
      <c r="J104" s="67">
        <f>I104*1.27</f>
        <v>8255</v>
      </c>
      <c r="K104" s="35"/>
      <c r="L104" s="35"/>
      <c r="M104" s="35"/>
      <c r="N104" s="35"/>
      <c r="O104" s="68"/>
    </row>
    <row r="105" spans="2:15" ht="43.2" x14ac:dyDescent="0.3">
      <c r="B105" s="101"/>
      <c r="C105" s="72"/>
      <c r="D105" s="73" t="s">
        <v>528</v>
      </c>
      <c r="E105" s="73"/>
      <c r="F105" s="65" t="s">
        <v>12</v>
      </c>
      <c r="G105" s="35"/>
      <c r="H105" s="35"/>
      <c r="I105" s="66">
        <v>12000</v>
      </c>
      <c r="J105" s="67">
        <f t="shared" ref="J105:J106" si="3">I105*1.27</f>
        <v>15240</v>
      </c>
      <c r="K105" s="35"/>
      <c r="L105" s="35"/>
      <c r="M105" s="35"/>
      <c r="N105" s="35"/>
      <c r="O105" s="68"/>
    </row>
    <row r="106" spans="2:15" ht="43.2" x14ac:dyDescent="0.3">
      <c r="B106" s="318"/>
      <c r="C106" s="91"/>
      <c r="D106" s="102" t="s">
        <v>529</v>
      </c>
      <c r="E106" s="102"/>
      <c r="F106" s="79" t="s">
        <v>12</v>
      </c>
      <c r="G106" s="81"/>
      <c r="H106" s="81"/>
      <c r="I106" s="82">
        <v>15000</v>
      </c>
      <c r="J106" s="83">
        <f t="shared" si="3"/>
        <v>19050</v>
      </c>
      <c r="K106" s="81"/>
      <c r="L106" s="81"/>
      <c r="M106" s="81"/>
      <c r="N106" s="81"/>
      <c r="O106" s="84"/>
    </row>
    <row r="107" spans="2:15" x14ac:dyDescent="0.3">
      <c r="B107" s="92"/>
      <c r="C107" s="92"/>
      <c r="D107" s="92"/>
      <c r="E107" s="92"/>
      <c r="F107" s="93"/>
      <c r="I107" s="94"/>
      <c r="J107" s="95"/>
    </row>
    <row r="108" spans="2:15" x14ac:dyDescent="0.3">
      <c r="B108" s="615" t="s">
        <v>153</v>
      </c>
      <c r="C108" s="616"/>
      <c r="D108" s="616"/>
      <c r="E108" s="616"/>
      <c r="F108" s="616"/>
      <c r="G108" s="617"/>
      <c r="H108" s="617"/>
      <c r="I108" s="618"/>
      <c r="J108" s="619"/>
      <c r="K108" s="617"/>
      <c r="L108" s="617"/>
      <c r="M108" s="617"/>
      <c r="N108" s="617"/>
      <c r="O108" s="620"/>
    </row>
    <row r="109" spans="2:15" ht="72" x14ac:dyDescent="0.3">
      <c r="B109" s="101" t="s">
        <v>154</v>
      </c>
      <c r="C109" s="65"/>
      <c r="D109" s="65" t="s">
        <v>314</v>
      </c>
      <c r="E109" s="65"/>
      <c r="F109" s="65" t="s">
        <v>12</v>
      </c>
      <c r="G109" s="35"/>
      <c r="H109" s="35"/>
      <c r="I109" s="66">
        <v>4450</v>
      </c>
      <c r="J109" s="67">
        <f>1.27*I109</f>
        <v>5651.5</v>
      </c>
      <c r="K109" s="35"/>
      <c r="L109" s="35"/>
      <c r="M109" s="35"/>
      <c r="N109" s="35"/>
      <c r="O109" s="68"/>
    </row>
    <row r="110" spans="2:15" x14ac:dyDescent="0.3">
      <c r="B110" s="76"/>
      <c r="C110" s="65"/>
      <c r="D110" s="65"/>
      <c r="E110" s="65"/>
      <c r="F110" s="100"/>
      <c r="G110" s="35"/>
      <c r="H110" s="35"/>
      <c r="I110" s="67"/>
      <c r="J110" s="89"/>
      <c r="K110" s="35"/>
      <c r="L110" s="35"/>
      <c r="M110" s="35"/>
      <c r="N110" s="35"/>
      <c r="O110" s="68"/>
    </row>
    <row r="111" spans="2:15" x14ac:dyDescent="0.3">
      <c r="B111" s="74"/>
      <c r="C111" s="65"/>
      <c r="D111" s="77" t="s">
        <v>155</v>
      </c>
      <c r="E111" s="77"/>
      <c r="F111" s="65"/>
      <c r="G111" s="35"/>
      <c r="H111" s="35"/>
      <c r="I111" s="66"/>
      <c r="J111" s="67"/>
      <c r="K111" s="35"/>
      <c r="L111" s="35"/>
      <c r="M111" s="35"/>
      <c r="N111" s="35"/>
      <c r="O111" s="68"/>
    </row>
    <row r="112" spans="2:15" x14ac:dyDescent="0.3">
      <c r="B112" s="76"/>
      <c r="C112" s="72" t="s">
        <v>77</v>
      </c>
      <c r="D112" s="65" t="s">
        <v>156</v>
      </c>
      <c r="E112" s="65"/>
      <c r="F112" s="65" t="s">
        <v>12</v>
      </c>
      <c r="G112" s="35"/>
      <c r="H112" s="35"/>
      <c r="I112" s="66">
        <v>3710</v>
      </c>
      <c r="J112" s="67">
        <f>1.27*I112</f>
        <v>4711.7</v>
      </c>
      <c r="K112" s="35"/>
      <c r="L112" s="35"/>
      <c r="M112" s="35"/>
      <c r="N112" s="35"/>
      <c r="O112" s="68"/>
    </row>
    <row r="113" spans="2:15" x14ac:dyDescent="0.3">
      <c r="B113" s="74"/>
      <c r="C113" s="72" t="s">
        <v>77</v>
      </c>
      <c r="D113" s="65" t="s">
        <v>157</v>
      </c>
      <c r="E113" s="65"/>
      <c r="F113" s="65" t="s">
        <v>12</v>
      </c>
      <c r="G113" s="35"/>
      <c r="H113" s="35"/>
      <c r="I113" s="66">
        <v>4240</v>
      </c>
      <c r="J113" s="67">
        <f>1.27*I113</f>
        <v>5384.8</v>
      </c>
      <c r="K113" s="35"/>
      <c r="L113" s="35"/>
      <c r="M113" s="35"/>
      <c r="N113" s="35"/>
      <c r="O113" s="68"/>
    </row>
    <row r="114" spans="2:15" x14ac:dyDescent="0.3">
      <c r="B114" s="74"/>
      <c r="C114" s="72" t="s">
        <v>77</v>
      </c>
      <c r="D114" s="65" t="s">
        <v>158</v>
      </c>
      <c r="E114" s="65"/>
      <c r="F114" s="65" t="s">
        <v>12</v>
      </c>
      <c r="G114" s="35"/>
      <c r="H114" s="35"/>
      <c r="I114" s="66">
        <v>6890</v>
      </c>
      <c r="J114" s="75">
        <f>1.27*I114</f>
        <v>8750.2999999999993</v>
      </c>
      <c r="K114" s="35"/>
      <c r="L114" s="35"/>
      <c r="M114" s="35"/>
      <c r="N114" s="35"/>
      <c r="O114" s="68"/>
    </row>
    <row r="115" spans="2:15" x14ac:dyDescent="0.3">
      <c r="B115" s="74"/>
      <c r="C115" s="72" t="s">
        <v>77</v>
      </c>
      <c r="D115" s="65" t="s">
        <v>159</v>
      </c>
      <c r="E115" s="65"/>
      <c r="F115" s="65" t="s">
        <v>12</v>
      </c>
      <c r="G115" s="35"/>
      <c r="H115" s="35"/>
      <c r="I115" s="66">
        <v>8690</v>
      </c>
      <c r="J115" s="75">
        <f>1.27*I115</f>
        <v>11036.3</v>
      </c>
      <c r="K115" s="35"/>
      <c r="L115" s="35"/>
      <c r="M115" s="35"/>
      <c r="N115" s="35"/>
      <c r="O115" s="68"/>
    </row>
    <row r="116" spans="2:15" x14ac:dyDescent="0.3">
      <c r="B116" s="78"/>
      <c r="C116" s="91" t="s">
        <v>77</v>
      </c>
      <c r="D116" s="103" t="s">
        <v>160</v>
      </c>
      <c r="E116" s="103"/>
      <c r="F116" s="103" t="s">
        <v>12</v>
      </c>
      <c r="G116" s="81"/>
      <c r="H116" s="81"/>
      <c r="I116" s="82">
        <v>8900</v>
      </c>
      <c r="J116" s="104">
        <f>1.27*I116</f>
        <v>11303</v>
      </c>
      <c r="K116" s="81"/>
      <c r="L116" s="81"/>
      <c r="M116" s="81"/>
      <c r="N116" s="81"/>
      <c r="O116" s="84"/>
    </row>
    <row r="117" spans="2:15" x14ac:dyDescent="0.3">
      <c r="B117" s="92"/>
      <c r="C117" s="92"/>
      <c r="D117" s="92"/>
      <c r="E117" s="92"/>
      <c r="F117" s="92"/>
      <c r="I117" s="105"/>
      <c r="J117" s="94"/>
    </row>
    <row r="118" spans="2:15" x14ac:dyDescent="0.3">
      <c r="B118" s="627" t="s">
        <v>161</v>
      </c>
      <c r="C118" s="628"/>
      <c r="D118" s="628"/>
      <c r="E118" s="628"/>
      <c r="F118" s="628"/>
      <c r="G118" s="629"/>
      <c r="H118" s="629"/>
      <c r="I118" s="630"/>
      <c r="J118" s="631"/>
      <c r="K118" s="629"/>
      <c r="L118" s="629"/>
      <c r="M118" s="629"/>
      <c r="N118" s="629"/>
      <c r="O118" s="632"/>
    </row>
    <row r="119" spans="2:15" x14ac:dyDescent="0.3">
      <c r="B119" s="76" t="s">
        <v>162</v>
      </c>
      <c r="C119" s="72" t="s">
        <v>77</v>
      </c>
      <c r="D119" s="65" t="s">
        <v>163</v>
      </c>
      <c r="E119" s="65"/>
      <c r="F119" s="65" t="s">
        <v>12</v>
      </c>
      <c r="G119" s="35"/>
      <c r="H119" s="35"/>
      <c r="I119" s="89">
        <v>430</v>
      </c>
      <c r="J119" s="67">
        <f>1.27*I119</f>
        <v>546.1</v>
      </c>
      <c r="K119" s="35"/>
      <c r="L119" s="35"/>
      <c r="M119" s="35"/>
      <c r="N119" s="35"/>
      <c r="O119" s="68"/>
    </row>
    <row r="120" spans="2:15" x14ac:dyDescent="0.3">
      <c r="B120" s="76"/>
      <c r="C120" s="72" t="s">
        <v>77</v>
      </c>
      <c r="D120" s="65" t="s">
        <v>164</v>
      </c>
      <c r="E120" s="65"/>
      <c r="F120" s="65" t="s">
        <v>12</v>
      </c>
      <c r="G120" s="35"/>
      <c r="H120" s="35"/>
      <c r="I120" s="89">
        <v>1380</v>
      </c>
      <c r="J120" s="67">
        <f>1.27*I120</f>
        <v>1752.6000000000001</v>
      </c>
      <c r="K120" s="35"/>
      <c r="L120" s="35"/>
      <c r="M120" s="35"/>
      <c r="N120" s="35"/>
      <c r="O120" s="68"/>
    </row>
    <row r="121" spans="2:15" x14ac:dyDescent="0.3">
      <c r="B121" s="74"/>
      <c r="C121" s="65"/>
      <c r="D121" s="65"/>
      <c r="E121" s="65"/>
      <c r="F121" s="65"/>
      <c r="G121" s="35"/>
      <c r="H121" s="35"/>
      <c r="I121" s="89"/>
      <c r="J121" s="67"/>
      <c r="K121" s="35"/>
      <c r="L121" s="35"/>
      <c r="M121" s="35"/>
      <c r="N121" s="35"/>
      <c r="O121" s="68"/>
    </row>
    <row r="122" spans="2:15" x14ac:dyDescent="0.3">
      <c r="B122" s="44" t="s">
        <v>165</v>
      </c>
      <c r="C122" s="65"/>
      <c r="D122" s="65" t="s">
        <v>315</v>
      </c>
      <c r="E122" s="65"/>
      <c r="F122" s="65"/>
      <c r="G122" s="35"/>
      <c r="H122" s="35"/>
      <c r="I122" s="89"/>
      <c r="J122" s="67"/>
      <c r="K122" s="35"/>
      <c r="L122" s="35"/>
      <c r="M122" s="35"/>
      <c r="N122" s="35"/>
      <c r="O122" s="68"/>
    </row>
    <row r="123" spans="2:15" x14ac:dyDescent="0.3">
      <c r="B123" s="74"/>
      <c r="C123" s="72" t="s">
        <v>77</v>
      </c>
      <c r="D123" s="65" t="s">
        <v>166</v>
      </c>
      <c r="E123" s="65"/>
      <c r="F123" s="65" t="s">
        <v>12</v>
      </c>
      <c r="G123" s="35"/>
      <c r="H123" s="35"/>
      <c r="I123" s="89">
        <v>6890</v>
      </c>
      <c r="J123" s="67">
        <f>1.27*I123</f>
        <v>8750.2999999999993</v>
      </c>
      <c r="K123" s="35"/>
      <c r="L123" s="35"/>
      <c r="M123" s="35"/>
      <c r="N123" s="35"/>
      <c r="O123" s="68"/>
    </row>
    <row r="124" spans="2:15" x14ac:dyDescent="0.3">
      <c r="B124" s="74"/>
      <c r="C124" s="65"/>
      <c r="D124" s="65" t="s">
        <v>316</v>
      </c>
      <c r="E124" s="65"/>
      <c r="F124" s="65"/>
      <c r="G124" s="35"/>
      <c r="H124" s="35"/>
      <c r="I124" s="89"/>
      <c r="J124" s="67"/>
      <c r="K124" s="35"/>
      <c r="L124" s="35"/>
      <c r="M124" s="35"/>
      <c r="N124" s="35"/>
      <c r="O124" s="68"/>
    </row>
    <row r="125" spans="2:15" x14ac:dyDescent="0.3">
      <c r="B125" s="74"/>
      <c r="C125" s="72" t="s">
        <v>77</v>
      </c>
      <c r="D125" s="65" t="s">
        <v>167</v>
      </c>
      <c r="E125" s="65"/>
      <c r="F125" s="65" t="s">
        <v>12</v>
      </c>
      <c r="G125" s="35"/>
      <c r="H125" s="35"/>
      <c r="I125" s="89">
        <v>5300</v>
      </c>
      <c r="J125" s="75">
        <f>1.27*I125</f>
        <v>6731</v>
      </c>
      <c r="K125" s="35"/>
      <c r="L125" s="35"/>
      <c r="M125" s="35"/>
      <c r="N125" s="35"/>
      <c r="O125" s="68"/>
    </row>
    <row r="126" spans="2:15" x14ac:dyDescent="0.3">
      <c r="B126" s="74"/>
      <c r="C126" s="72" t="s">
        <v>77</v>
      </c>
      <c r="D126" s="65" t="s">
        <v>168</v>
      </c>
      <c r="E126" s="65"/>
      <c r="F126" s="65" t="s">
        <v>12</v>
      </c>
      <c r="G126" s="35"/>
      <c r="H126" s="35"/>
      <c r="I126" s="89">
        <v>7100</v>
      </c>
      <c r="J126" s="75">
        <f>1.27*I126</f>
        <v>9017</v>
      </c>
      <c r="K126" s="35"/>
      <c r="L126" s="35"/>
      <c r="M126" s="35"/>
      <c r="N126" s="35"/>
      <c r="O126" s="68"/>
    </row>
    <row r="127" spans="2:15" x14ac:dyDescent="0.3">
      <c r="B127" s="74"/>
      <c r="C127" s="65"/>
      <c r="D127" s="65"/>
      <c r="E127" s="65"/>
      <c r="F127" s="65"/>
      <c r="G127" s="35"/>
      <c r="H127" s="35"/>
      <c r="I127" s="89"/>
      <c r="J127" s="67"/>
      <c r="K127" s="35"/>
      <c r="L127" s="35"/>
      <c r="M127" s="35"/>
      <c r="N127" s="35"/>
      <c r="O127" s="68"/>
    </row>
    <row r="128" spans="2:15" ht="72" x14ac:dyDescent="0.3">
      <c r="B128" s="88" t="s">
        <v>317</v>
      </c>
      <c r="C128" s="65"/>
      <c r="D128" s="77" t="s">
        <v>169</v>
      </c>
      <c r="E128" s="77"/>
      <c r="F128" s="65"/>
      <c r="G128" s="35"/>
      <c r="H128" s="35"/>
      <c r="I128" s="89"/>
      <c r="J128" s="67"/>
      <c r="K128" s="35"/>
      <c r="L128" s="35"/>
      <c r="M128" s="35"/>
      <c r="N128" s="35"/>
      <c r="O128" s="68"/>
    </row>
    <row r="129" spans="2:15" ht="28.8" x14ac:dyDescent="0.3">
      <c r="B129" s="74"/>
      <c r="C129" s="72" t="s">
        <v>77</v>
      </c>
      <c r="D129" s="73" t="s">
        <v>170</v>
      </c>
      <c r="E129" s="73"/>
      <c r="F129" s="65" t="s">
        <v>12</v>
      </c>
      <c r="G129" s="35"/>
      <c r="H129" s="35"/>
      <c r="I129" s="89">
        <v>4030</v>
      </c>
      <c r="J129" s="67">
        <f>1.27*I129</f>
        <v>5118.1000000000004</v>
      </c>
      <c r="K129" s="35"/>
      <c r="L129" s="35"/>
      <c r="M129" s="35"/>
      <c r="N129" s="35"/>
      <c r="O129" s="68"/>
    </row>
    <row r="130" spans="2:15" x14ac:dyDescent="0.3">
      <c r="B130" s="74"/>
      <c r="C130" s="72"/>
      <c r="D130" s="77" t="s">
        <v>171</v>
      </c>
      <c r="E130" s="77"/>
      <c r="F130" s="65"/>
      <c r="G130" s="35"/>
      <c r="H130" s="35"/>
      <c r="I130" s="89"/>
      <c r="J130" s="67"/>
      <c r="K130" s="35"/>
      <c r="L130" s="35"/>
      <c r="M130" s="35"/>
      <c r="N130" s="35"/>
      <c r="O130" s="68"/>
    </row>
    <row r="131" spans="2:15" x14ac:dyDescent="0.3">
      <c r="B131" s="74"/>
      <c r="C131" s="72" t="s">
        <v>77</v>
      </c>
      <c r="D131" s="65" t="s">
        <v>172</v>
      </c>
      <c r="E131" s="65"/>
      <c r="F131" s="65" t="s">
        <v>12</v>
      </c>
      <c r="G131" s="35"/>
      <c r="H131" s="35"/>
      <c r="I131" s="89">
        <v>4030</v>
      </c>
      <c r="J131" s="67">
        <f>1.27*I131</f>
        <v>5118.1000000000004</v>
      </c>
      <c r="K131" s="35"/>
      <c r="L131" s="35"/>
      <c r="M131" s="35"/>
      <c r="N131" s="35"/>
      <c r="O131" s="68"/>
    </row>
    <row r="132" spans="2:15" x14ac:dyDescent="0.3">
      <c r="B132" s="78"/>
      <c r="C132" s="91" t="s">
        <v>77</v>
      </c>
      <c r="D132" s="79" t="s">
        <v>173</v>
      </c>
      <c r="E132" s="79"/>
      <c r="F132" s="79" t="s">
        <v>12</v>
      </c>
      <c r="G132" s="81"/>
      <c r="H132" s="81"/>
      <c r="I132" s="106">
        <v>6570</v>
      </c>
      <c r="J132" s="83">
        <f>1.27*I132</f>
        <v>8343.9</v>
      </c>
      <c r="K132" s="81"/>
      <c r="L132" s="81"/>
      <c r="M132" s="81"/>
      <c r="N132" s="81"/>
      <c r="O132" s="84"/>
    </row>
    <row r="133" spans="2:15" x14ac:dyDescent="0.3">
      <c r="B133" s="92"/>
      <c r="C133" s="107"/>
      <c r="D133" s="108"/>
      <c r="E133" s="108"/>
      <c r="F133" s="92"/>
      <c r="I133" s="95"/>
      <c r="J133" s="94"/>
    </row>
    <row r="134" spans="2:15" x14ac:dyDescent="0.3">
      <c r="B134" s="633" t="s">
        <v>174</v>
      </c>
      <c r="C134" s="634"/>
      <c r="D134" s="634"/>
      <c r="E134" s="634"/>
      <c r="F134" s="634"/>
      <c r="G134" s="635"/>
      <c r="H134" s="635"/>
      <c r="I134" s="636"/>
      <c r="J134" s="637"/>
      <c r="K134" s="635"/>
      <c r="L134" s="635"/>
      <c r="M134" s="635"/>
      <c r="N134" s="635"/>
      <c r="O134" s="638"/>
    </row>
    <row r="135" spans="2:15" x14ac:dyDescent="0.3">
      <c r="B135" s="74"/>
      <c r="C135" s="65"/>
      <c r="D135" s="77" t="s">
        <v>175</v>
      </c>
      <c r="E135" s="77"/>
      <c r="F135" s="65"/>
      <c r="G135" s="35"/>
      <c r="H135" s="35"/>
      <c r="I135" s="66"/>
      <c r="J135" s="67"/>
      <c r="K135" s="35"/>
      <c r="L135" s="35"/>
      <c r="M135" s="35"/>
      <c r="N135" s="35"/>
      <c r="O135" s="68"/>
    </row>
    <row r="136" spans="2:15" x14ac:dyDescent="0.3">
      <c r="B136" s="74"/>
      <c r="C136" s="72" t="s">
        <v>77</v>
      </c>
      <c r="D136" s="65" t="s">
        <v>176</v>
      </c>
      <c r="E136" s="65"/>
      <c r="F136" s="65" t="s">
        <v>62</v>
      </c>
      <c r="G136" s="35"/>
      <c r="H136" s="35"/>
      <c r="I136" s="66">
        <v>4130</v>
      </c>
      <c r="J136" s="67">
        <f>1.27*I136</f>
        <v>5245.1</v>
      </c>
      <c r="K136" s="35"/>
      <c r="L136" s="35"/>
      <c r="M136" s="35"/>
      <c r="N136" s="35"/>
      <c r="O136" s="68"/>
    </row>
    <row r="137" spans="2:15" x14ac:dyDescent="0.3">
      <c r="B137" s="74"/>
      <c r="C137" s="72"/>
      <c r="D137" s="77" t="s">
        <v>177</v>
      </c>
      <c r="E137" s="77"/>
      <c r="F137" s="65"/>
      <c r="G137" s="35"/>
      <c r="H137" s="35"/>
      <c r="I137" s="89"/>
      <c r="J137" s="67"/>
      <c r="K137" s="35"/>
      <c r="L137" s="35"/>
      <c r="M137" s="35"/>
      <c r="N137" s="35"/>
      <c r="O137" s="68"/>
    </row>
    <row r="138" spans="2:15" x14ac:dyDescent="0.3">
      <c r="B138" s="78"/>
      <c r="C138" s="91" t="s">
        <v>77</v>
      </c>
      <c r="D138" s="79" t="s">
        <v>178</v>
      </c>
      <c r="E138" s="79"/>
      <c r="F138" s="79" t="s">
        <v>62</v>
      </c>
      <c r="G138" s="81"/>
      <c r="H138" s="81"/>
      <c r="I138" s="106">
        <v>4450</v>
      </c>
      <c r="J138" s="83">
        <f>1.27*I138</f>
        <v>5651.5</v>
      </c>
      <c r="K138" s="81"/>
      <c r="L138" s="81"/>
      <c r="M138" s="81"/>
      <c r="N138" s="81"/>
      <c r="O138" s="84"/>
    </row>
    <row r="139" spans="2:15" x14ac:dyDescent="0.3">
      <c r="B139" s="109"/>
      <c r="C139" s="107"/>
      <c r="D139" s="92"/>
      <c r="E139" s="92"/>
      <c r="F139" s="92"/>
      <c r="I139" s="95"/>
      <c r="J139" s="94"/>
    </row>
    <row r="140" spans="2:15" x14ac:dyDescent="0.3">
      <c r="B140" s="615" t="s">
        <v>179</v>
      </c>
      <c r="C140" s="616"/>
      <c r="D140" s="616"/>
      <c r="E140" s="616"/>
      <c r="F140" s="616"/>
      <c r="G140" s="617"/>
      <c r="H140" s="617"/>
      <c r="I140" s="618"/>
      <c r="J140" s="619"/>
      <c r="K140" s="617"/>
      <c r="L140" s="617"/>
      <c r="M140" s="617"/>
      <c r="N140" s="617"/>
      <c r="O140" s="620"/>
    </row>
    <row r="141" spans="2:15" x14ac:dyDescent="0.3">
      <c r="B141" s="76" t="s">
        <v>180</v>
      </c>
      <c r="C141" s="65"/>
      <c r="D141" s="65"/>
      <c r="E141" s="65"/>
      <c r="F141" s="65"/>
      <c r="G141" s="35"/>
      <c r="H141" s="35"/>
      <c r="I141" s="66"/>
      <c r="J141" s="67"/>
      <c r="K141" s="35"/>
      <c r="L141" s="35"/>
      <c r="M141" s="35"/>
      <c r="N141" s="35"/>
      <c r="O141" s="68"/>
    </row>
    <row r="142" spans="2:15" ht="43.2" x14ac:dyDescent="0.3">
      <c r="B142" s="101" t="s">
        <v>181</v>
      </c>
      <c r="C142" s="65"/>
      <c r="D142" s="65"/>
      <c r="E142" s="65"/>
      <c r="F142" s="65"/>
      <c r="G142" s="35"/>
      <c r="H142" s="35"/>
      <c r="I142" s="66"/>
      <c r="J142" s="67"/>
      <c r="K142" s="35"/>
      <c r="L142" s="35"/>
      <c r="M142" s="35"/>
      <c r="N142" s="35"/>
      <c r="O142" s="68"/>
    </row>
    <row r="143" spans="2:15" x14ac:dyDescent="0.3">
      <c r="B143" s="74"/>
      <c r="C143" s="65"/>
      <c r="D143" s="77" t="s">
        <v>182</v>
      </c>
      <c r="E143" s="77"/>
      <c r="F143" s="65"/>
      <c r="G143" s="35"/>
      <c r="H143" s="35"/>
      <c r="I143" s="66"/>
      <c r="J143" s="67"/>
      <c r="K143" s="35"/>
      <c r="L143" s="35"/>
      <c r="M143" s="35"/>
      <c r="N143" s="35"/>
      <c r="O143" s="68"/>
    </row>
    <row r="144" spans="2:15" x14ac:dyDescent="0.3">
      <c r="B144" s="74"/>
      <c r="C144" s="72" t="s">
        <v>77</v>
      </c>
      <c r="D144" s="65" t="s">
        <v>183</v>
      </c>
      <c r="E144" s="65"/>
      <c r="F144" s="65" t="s">
        <v>12</v>
      </c>
      <c r="G144" s="35"/>
      <c r="H144" s="35"/>
      <c r="I144" s="89">
        <v>84800</v>
      </c>
      <c r="J144" s="67">
        <f>1.27*I144</f>
        <v>107696</v>
      </c>
      <c r="K144" s="35"/>
      <c r="L144" s="35"/>
      <c r="M144" s="35"/>
      <c r="N144" s="35"/>
      <c r="O144" s="68"/>
    </row>
    <row r="145" spans="2:15" x14ac:dyDescent="0.3">
      <c r="B145" s="74"/>
      <c r="C145" s="72" t="s">
        <v>77</v>
      </c>
      <c r="D145" s="65" t="s">
        <v>184</v>
      </c>
      <c r="E145" s="65"/>
      <c r="F145" s="65" t="s">
        <v>12</v>
      </c>
      <c r="G145" s="35"/>
      <c r="H145" s="35"/>
      <c r="I145" s="89">
        <v>74200</v>
      </c>
      <c r="J145" s="67">
        <f>1.27*I145</f>
        <v>94234</v>
      </c>
      <c r="K145" s="35"/>
      <c r="L145" s="35"/>
      <c r="M145" s="35"/>
      <c r="N145" s="35"/>
      <c r="O145" s="68"/>
    </row>
    <row r="146" spans="2:15" x14ac:dyDescent="0.3">
      <c r="B146" s="74"/>
      <c r="C146" s="72" t="s">
        <v>77</v>
      </c>
      <c r="D146" s="65" t="s">
        <v>185</v>
      </c>
      <c r="E146" s="65"/>
      <c r="F146" s="65" t="s">
        <v>12</v>
      </c>
      <c r="G146" s="35"/>
      <c r="H146" s="35"/>
      <c r="I146" s="89">
        <v>63600</v>
      </c>
      <c r="J146" s="67">
        <f>1.27*I146</f>
        <v>80772</v>
      </c>
      <c r="K146" s="35"/>
      <c r="L146" s="35"/>
      <c r="M146" s="35"/>
      <c r="N146" s="35"/>
      <c r="O146" s="68"/>
    </row>
    <row r="147" spans="2:15" ht="43.2" x14ac:dyDescent="0.3">
      <c r="B147" s="74"/>
      <c r="C147" s="65"/>
      <c r="D147" s="110" t="s">
        <v>318</v>
      </c>
      <c r="E147" s="110"/>
      <c r="F147" s="65"/>
      <c r="G147" s="35"/>
      <c r="H147" s="35"/>
      <c r="I147" s="66"/>
      <c r="J147" s="67"/>
      <c r="K147" s="35"/>
      <c r="L147" s="35"/>
      <c r="M147" s="35"/>
      <c r="N147" s="35"/>
      <c r="O147" s="68"/>
    </row>
    <row r="148" spans="2:15" x14ac:dyDescent="0.3">
      <c r="B148" s="74"/>
      <c r="C148" s="72" t="s">
        <v>77</v>
      </c>
      <c r="D148" s="65" t="s">
        <v>186</v>
      </c>
      <c r="E148" s="65"/>
      <c r="F148" s="65" t="s">
        <v>12</v>
      </c>
      <c r="G148" s="35"/>
      <c r="H148" s="35"/>
      <c r="I148" s="66">
        <v>53000</v>
      </c>
      <c r="J148" s="67">
        <f>1.27*I148</f>
        <v>67310</v>
      </c>
      <c r="K148" s="35"/>
      <c r="L148" s="35"/>
      <c r="M148" s="35"/>
      <c r="N148" s="35"/>
      <c r="O148" s="68"/>
    </row>
    <row r="149" spans="2:15" x14ac:dyDescent="0.3">
      <c r="B149" s="74"/>
      <c r="C149" s="72" t="s">
        <v>77</v>
      </c>
      <c r="D149" s="65" t="s">
        <v>187</v>
      </c>
      <c r="E149" s="65"/>
      <c r="F149" s="65" t="s">
        <v>12</v>
      </c>
      <c r="G149" s="35"/>
      <c r="H149" s="35"/>
      <c r="I149" s="66">
        <v>47700</v>
      </c>
      <c r="J149" s="67">
        <f t="shared" ref="J149:J215" si="4">1.27*I149</f>
        <v>60579</v>
      </c>
      <c r="K149" s="35"/>
      <c r="L149" s="35"/>
      <c r="M149" s="35"/>
      <c r="N149" s="35"/>
      <c r="O149" s="68"/>
    </row>
    <row r="150" spans="2:15" x14ac:dyDescent="0.3">
      <c r="B150" s="74"/>
      <c r="C150" s="72" t="s">
        <v>77</v>
      </c>
      <c r="D150" s="65" t="s">
        <v>188</v>
      </c>
      <c r="E150" s="65"/>
      <c r="F150" s="65" t="s">
        <v>12</v>
      </c>
      <c r="G150" s="35"/>
      <c r="H150" s="35"/>
      <c r="I150" s="66">
        <v>42400</v>
      </c>
      <c r="J150" s="67">
        <f t="shared" si="4"/>
        <v>53848</v>
      </c>
      <c r="K150" s="35"/>
      <c r="L150" s="35"/>
      <c r="M150" s="35"/>
      <c r="N150" s="35"/>
      <c r="O150" s="68"/>
    </row>
    <row r="151" spans="2:15" x14ac:dyDescent="0.3">
      <c r="B151" s="74"/>
      <c r="C151" s="65"/>
      <c r="D151" s="65"/>
      <c r="E151" s="65"/>
      <c r="F151" s="65"/>
      <c r="G151" s="35"/>
      <c r="H151" s="35"/>
      <c r="I151" s="66"/>
      <c r="J151" s="67"/>
      <c r="K151" s="35"/>
      <c r="L151" s="35"/>
      <c r="M151" s="35"/>
      <c r="N151" s="35"/>
      <c r="O151" s="68"/>
    </row>
    <row r="152" spans="2:15" ht="72" x14ac:dyDescent="0.3">
      <c r="B152" s="111" t="s">
        <v>189</v>
      </c>
      <c r="C152" s="65"/>
      <c r="D152" s="73" t="s">
        <v>319</v>
      </c>
      <c r="E152" s="73"/>
      <c r="F152" s="65" t="s">
        <v>60</v>
      </c>
      <c r="G152" s="35"/>
      <c r="H152" s="35"/>
      <c r="I152" s="66">
        <v>212000</v>
      </c>
      <c r="J152" s="67">
        <f t="shared" si="4"/>
        <v>269240</v>
      </c>
      <c r="K152" s="35"/>
      <c r="L152" s="35"/>
      <c r="M152" s="35"/>
      <c r="N152" s="35"/>
      <c r="O152" s="68"/>
    </row>
    <row r="153" spans="2:15" x14ac:dyDescent="0.3">
      <c r="B153" s="74"/>
      <c r="C153" s="65"/>
      <c r="D153" s="65"/>
      <c r="E153" s="65"/>
      <c r="F153" s="65"/>
      <c r="G153" s="35"/>
      <c r="H153" s="35"/>
      <c r="I153" s="66"/>
      <c r="J153" s="67"/>
      <c r="K153" s="35"/>
      <c r="L153" s="35"/>
      <c r="M153" s="35"/>
      <c r="N153" s="35"/>
      <c r="O153" s="68"/>
    </row>
    <row r="154" spans="2:15" x14ac:dyDescent="0.3">
      <c r="B154" s="76" t="s">
        <v>190</v>
      </c>
      <c r="C154" s="65"/>
      <c r="D154" s="77" t="s">
        <v>191</v>
      </c>
      <c r="E154" s="77"/>
      <c r="F154" s="65"/>
      <c r="G154" s="35"/>
      <c r="H154" s="35"/>
      <c r="I154" s="66"/>
      <c r="J154" s="67"/>
      <c r="K154" s="35"/>
      <c r="L154" s="35"/>
      <c r="M154" s="35"/>
      <c r="N154" s="35"/>
      <c r="O154" s="68"/>
    </row>
    <row r="155" spans="2:15" x14ac:dyDescent="0.3">
      <c r="B155" s="74"/>
      <c r="C155" s="72" t="s">
        <v>77</v>
      </c>
      <c r="D155" s="65" t="s">
        <v>192</v>
      </c>
      <c r="E155" s="65"/>
      <c r="F155" s="65" t="s">
        <v>60</v>
      </c>
      <c r="G155" s="35"/>
      <c r="H155" s="35"/>
      <c r="I155" s="66">
        <v>95400</v>
      </c>
      <c r="J155" s="67">
        <f t="shared" si="4"/>
        <v>121158</v>
      </c>
      <c r="K155" s="35"/>
      <c r="L155" s="35"/>
      <c r="M155" s="35"/>
      <c r="N155" s="35"/>
      <c r="O155" s="68"/>
    </row>
    <row r="156" spans="2:15" ht="28.8" x14ac:dyDescent="0.3">
      <c r="B156" s="74"/>
      <c r="C156" s="72" t="s">
        <v>77</v>
      </c>
      <c r="D156" s="73" t="s">
        <v>193</v>
      </c>
      <c r="E156" s="73"/>
      <c r="F156" s="65" t="s">
        <v>60</v>
      </c>
      <c r="G156" s="35"/>
      <c r="H156" s="35"/>
      <c r="I156" s="66">
        <v>63600</v>
      </c>
      <c r="J156" s="67">
        <f t="shared" si="4"/>
        <v>80772</v>
      </c>
      <c r="K156" s="35"/>
      <c r="L156" s="35"/>
      <c r="M156" s="35"/>
      <c r="N156" s="35"/>
      <c r="O156" s="68"/>
    </row>
    <row r="157" spans="2:15" ht="28.8" x14ac:dyDescent="0.3">
      <c r="B157" s="74"/>
      <c r="C157" s="72" t="s">
        <v>77</v>
      </c>
      <c r="D157" s="73" t="s">
        <v>194</v>
      </c>
      <c r="E157" s="73"/>
      <c r="F157" s="65"/>
      <c r="G157" s="35"/>
      <c r="H157" s="35"/>
      <c r="I157" s="66"/>
      <c r="J157" s="67"/>
      <c r="K157" s="35"/>
      <c r="L157" s="35"/>
      <c r="M157" s="35"/>
      <c r="N157" s="35"/>
      <c r="O157" s="68"/>
    </row>
    <row r="158" spans="2:15" x14ac:dyDescent="0.3">
      <c r="B158" s="74"/>
      <c r="C158" s="65"/>
      <c r="D158" s="65" t="s">
        <v>195</v>
      </c>
      <c r="E158" s="65"/>
      <c r="F158" s="65" t="s">
        <v>60</v>
      </c>
      <c r="G158" s="35"/>
      <c r="H158" s="35"/>
      <c r="I158" s="66">
        <v>26500</v>
      </c>
      <c r="J158" s="75">
        <f t="shared" si="4"/>
        <v>33655</v>
      </c>
      <c r="K158" s="35"/>
      <c r="L158" s="35"/>
      <c r="M158" s="35"/>
      <c r="N158" s="35"/>
      <c r="O158" s="68"/>
    </row>
    <row r="159" spans="2:15" x14ac:dyDescent="0.3">
      <c r="B159" s="74"/>
      <c r="C159" s="65"/>
      <c r="D159" s="65" t="s">
        <v>196</v>
      </c>
      <c r="E159" s="65"/>
      <c r="F159" s="65" t="s">
        <v>60</v>
      </c>
      <c r="G159" s="35"/>
      <c r="H159" s="35"/>
      <c r="I159" s="66">
        <v>28620</v>
      </c>
      <c r="J159" s="75">
        <f t="shared" si="4"/>
        <v>36347.4</v>
      </c>
      <c r="K159" s="35"/>
      <c r="L159" s="35"/>
      <c r="M159" s="35"/>
      <c r="N159" s="35"/>
      <c r="O159" s="68"/>
    </row>
    <row r="160" spans="2:15" x14ac:dyDescent="0.3">
      <c r="B160" s="78"/>
      <c r="C160" s="79"/>
      <c r="D160" s="79" t="s">
        <v>197</v>
      </c>
      <c r="E160" s="79"/>
      <c r="F160" s="79" t="s">
        <v>60</v>
      </c>
      <c r="G160" s="81"/>
      <c r="H160" s="81"/>
      <c r="I160" s="82">
        <v>42400</v>
      </c>
      <c r="J160" s="83">
        <f t="shared" si="4"/>
        <v>53848</v>
      </c>
      <c r="K160" s="81"/>
      <c r="L160" s="81"/>
      <c r="M160" s="81"/>
      <c r="N160" s="81"/>
      <c r="O160" s="84"/>
    </row>
    <row r="161" spans="2:15" x14ac:dyDescent="0.3">
      <c r="B161" s="65"/>
      <c r="C161" s="65"/>
      <c r="D161" s="65"/>
      <c r="E161" s="65"/>
      <c r="F161" s="65"/>
      <c r="G161" s="35"/>
      <c r="H161" s="35"/>
      <c r="I161" s="66"/>
      <c r="J161" s="67"/>
      <c r="K161" s="35"/>
      <c r="L161" s="35"/>
      <c r="M161" s="35"/>
      <c r="N161" s="35"/>
      <c r="O161" s="35"/>
    </row>
    <row r="162" spans="2:15" x14ac:dyDescent="0.3">
      <c r="B162" s="621" t="s">
        <v>198</v>
      </c>
      <c r="C162" s="622"/>
      <c r="D162" s="622"/>
      <c r="E162" s="622"/>
      <c r="F162" s="622"/>
      <c r="G162" s="623"/>
      <c r="H162" s="623"/>
      <c r="I162" s="624"/>
      <c r="J162" s="625"/>
      <c r="K162" s="623"/>
      <c r="L162" s="623"/>
      <c r="M162" s="623"/>
      <c r="N162" s="623"/>
      <c r="O162" s="626"/>
    </row>
    <row r="163" spans="2:15" ht="43.2" x14ac:dyDescent="0.3">
      <c r="B163" s="99" t="s">
        <v>199</v>
      </c>
      <c r="C163" s="65"/>
      <c r="D163" s="65"/>
      <c r="E163" s="65"/>
      <c r="F163" s="65"/>
      <c r="G163" s="35"/>
      <c r="H163" s="35"/>
      <c r="I163" s="66"/>
      <c r="J163" s="67"/>
      <c r="K163" s="35"/>
      <c r="L163" s="35"/>
      <c r="M163" s="35"/>
      <c r="N163" s="35"/>
      <c r="O163" s="68"/>
    </row>
    <row r="164" spans="2:15" x14ac:dyDescent="0.3">
      <c r="B164" s="76" t="s">
        <v>200</v>
      </c>
      <c r="C164" s="65"/>
      <c r="D164" s="65"/>
      <c r="E164" s="65"/>
      <c r="F164" s="65"/>
      <c r="G164" s="35"/>
      <c r="H164" s="35"/>
      <c r="I164" s="66"/>
      <c r="J164" s="67"/>
      <c r="K164" s="35"/>
      <c r="L164" s="35"/>
      <c r="M164" s="35"/>
      <c r="N164" s="35"/>
      <c r="O164" s="68"/>
    </row>
    <row r="165" spans="2:15" ht="28.8" x14ac:dyDescent="0.3">
      <c r="B165" s="74"/>
      <c r="C165" s="72" t="s">
        <v>77</v>
      </c>
      <c r="D165" s="73" t="s">
        <v>201</v>
      </c>
      <c r="E165" s="73"/>
      <c r="F165" s="65" t="s">
        <v>12</v>
      </c>
      <c r="G165" s="35"/>
      <c r="H165" s="35"/>
      <c r="I165" s="66">
        <v>88000</v>
      </c>
      <c r="J165" s="67">
        <f t="shared" si="4"/>
        <v>111760</v>
      </c>
      <c r="K165" s="35"/>
      <c r="L165" s="35"/>
      <c r="M165" s="35"/>
      <c r="N165" s="35"/>
      <c r="O165" s="68"/>
    </row>
    <row r="166" spans="2:15" ht="28.8" x14ac:dyDescent="0.3">
      <c r="B166" s="74"/>
      <c r="C166" s="72" t="s">
        <v>77</v>
      </c>
      <c r="D166" s="73" t="s">
        <v>202</v>
      </c>
      <c r="E166" s="73"/>
      <c r="F166" s="65" t="s">
        <v>60</v>
      </c>
      <c r="G166" s="35"/>
      <c r="H166" s="35"/>
      <c r="I166" s="66">
        <v>79500</v>
      </c>
      <c r="J166" s="67">
        <f t="shared" si="4"/>
        <v>100965</v>
      </c>
      <c r="K166" s="35"/>
      <c r="L166" s="35"/>
      <c r="M166" s="35"/>
      <c r="N166" s="35"/>
      <c r="O166" s="68"/>
    </row>
    <row r="167" spans="2:15" ht="43.2" x14ac:dyDescent="0.3">
      <c r="B167" s="78"/>
      <c r="C167" s="91" t="s">
        <v>77</v>
      </c>
      <c r="D167" s="102" t="s">
        <v>203</v>
      </c>
      <c r="E167" s="102"/>
      <c r="F167" s="79" t="s">
        <v>60</v>
      </c>
      <c r="G167" s="81"/>
      <c r="H167" s="81"/>
      <c r="I167" s="82">
        <v>127200</v>
      </c>
      <c r="J167" s="83">
        <f t="shared" si="4"/>
        <v>161544</v>
      </c>
      <c r="K167" s="81"/>
      <c r="L167" s="81"/>
      <c r="M167" s="81"/>
      <c r="N167" s="81"/>
      <c r="O167" s="84"/>
    </row>
    <row r="168" spans="2:15" x14ac:dyDescent="0.3">
      <c r="B168" s="65"/>
      <c r="C168" s="72"/>
      <c r="D168" s="73"/>
      <c r="E168" s="73"/>
      <c r="F168" s="65"/>
      <c r="G168" s="35"/>
      <c r="H168" s="35"/>
      <c r="I168" s="66"/>
      <c r="J168" s="67"/>
      <c r="K168" s="35"/>
      <c r="L168" s="35"/>
      <c r="M168" s="35"/>
      <c r="N168" s="35"/>
      <c r="O168" s="35"/>
    </row>
    <row r="169" spans="2:15" x14ac:dyDescent="0.3">
      <c r="B169" s="642" t="s">
        <v>204</v>
      </c>
      <c r="C169" s="643"/>
      <c r="D169" s="643"/>
      <c r="E169" s="643"/>
      <c r="F169" s="643"/>
      <c r="G169" s="644"/>
      <c r="H169" s="644"/>
      <c r="I169" s="645"/>
      <c r="J169" s="646"/>
      <c r="K169" s="644"/>
      <c r="L169" s="644"/>
      <c r="M169" s="644"/>
      <c r="N169" s="644"/>
      <c r="O169" s="647"/>
    </row>
    <row r="170" spans="2:15" x14ac:dyDescent="0.3">
      <c r="B170" s="76" t="s">
        <v>205</v>
      </c>
      <c r="C170" s="65"/>
      <c r="D170" s="65"/>
      <c r="E170" s="65"/>
      <c r="F170" s="65"/>
      <c r="G170" s="35"/>
      <c r="H170" s="35"/>
      <c r="I170" s="66"/>
      <c r="J170" s="67"/>
      <c r="K170" s="35"/>
      <c r="L170" s="35"/>
      <c r="M170" s="35"/>
      <c r="N170" s="35"/>
      <c r="O170" s="68"/>
    </row>
    <row r="171" spans="2:15" ht="43.2" x14ac:dyDescent="0.3">
      <c r="B171" s="99" t="s">
        <v>206</v>
      </c>
      <c r="C171" s="65"/>
      <c r="D171" s="65"/>
      <c r="E171" s="65"/>
      <c r="F171" s="65"/>
      <c r="G171" s="35"/>
      <c r="H171" s="35"/>
      <c r="I171" s="66"/>
      <c r="J171" s="67"/>
      <c r="K171" s="35"/>
      <c r="L171" s="35"/>
      <c r="M171" s="35"/>
      <c r="N171" s="35"/>
      <c r="O171" s="68"/>
    </row>
    <row r="172" spans="2:15" x14ac:dyDescent="0.3">
      <c r="B172" s="74"/>
      <c r="C172" s="65"/>
      <c r="D172" s="65"/>
      <c r="E172" s="65"/>
      <c r="F172" s="65"/>
      <c r="G172" s="35"/>
      <c r="H172" s="35"/>
      <c r="I172" s="66"/>
      <c r="J172" s="67"/>
      <c r="K172" s="35"/>
      <c r="L172" s="35"/>
      <c r="M172" s="35"/>
      <c r="N172" s="35"/>
      <c r="O172" s="68"/>
    </row>
    <row r="173" spans="2:15" x14ac:dyDescent="0.3">
      <c r="B173" s="76" t="s">
        <v>207</v>
      </c>
      <c r="C173" s="72" t="s">
        <v>77</v>
      </c>
      <c r="D173" s="65" t="s">
        <v>208</v>
      </c>
      <c r="E173" s="65"/>
      <c r="F173" s="65" t="s">
        <v>12</v>
      </c>
      <c r="G173" s="35"/>
      <c r="H173" s="35"/>
      <c r="I173" s="66">
        <v>320</v>
      </c>
      <c r="J173" s="67">
        <f t="shared" si="4"/>
        <v>406.4</v>
      </c>
      <c r="K173" s="35"/>
      <c r="L173" s="35"/>
      <c r="M173" s="35"/>
      <c r="N173" s="35"/>
      <c r="O173" s="68"/>
    </row>
    <row r="174" spans="2:15" x14ac:dyDescent="0.3">
      <c r="B174" s="74" t="s">
        <v>209</v>
      </c>
      <c r="C174" s="72" t="s">
        <v>77</v>
      </c>
      <c r="D174" s="65" t="s">
        <v>210</v>
      </c>
      <c r="E174" s="65"/>
      <c r="F174" s="65" t="s">
        <v>12</v>
      </c>
      <c r="G174" s="35"/>
      <c r="H174" s="35"/>
      <c r="I174" s="66">
        <v>640</v>
      </c>
      <c r="J174" s="67">
        <f t="shared" si="4"/>
        <v>812.8</v>
      </c>
      <c r="K174" s="35"/>
      <c r="L174" s="35"/>
      <c r="M174" s="35"/>
      <c r="N174" s="35"/>
      <c r="O174" s="68"/>
    </row>
    <row r="175" spans="2:15" x14ac:dyDescent="0.3">
      <c r="B175" s="74"/>
      <c r="C175" s="65"/>
      <c r="D175" s="65"/>
      <c r="E175" s="65"/>
      <c r="F175" s="65"/>
      <c r="G175" s="35"/>
      <c r="H175" s="35"/>
      <c r="I175" s="66"/>
      <c r="J175" s="67"/>
      <c r="K175" s="35"/>
      <c r="L175" s="35"/>
      <c r="M175" s="35"/>
      <c r="N175" s="35"/>
      <c r="O175" s="68"/>
    </row>
    <row r="176" spans="2:15" x14ac:dyDescent="0.3">
      <c r="B176" s="76" t="s">
        <v>211</v>
      </c>
      <c r="C176" s="72" t="s">
        <v>77</v>
      </c>
      <c r="D176" s="65" t="s">
        <v>212</v>
      </c>
      <c r="E176" s="65"/>
      <c r="F176" s="65" t="s">
        <v>12</v>
      </c>
      <c r="G176" s="35"/>
      <c r="H176" s="35"/>
      <c r="I176" s="66">
        <v>640</v>
      </c>
      <c r="J176" s="67">
        <f t="shared" si="4"/>
        <v>812.8</v>
      </c>
      <c r="K176" s="35"/>
      <c r="L176" s="35"/>
      <c r="M176" s="35"/>
      <c r="N176" s="35"/>
      <c r="O176" s="68"/>
    </row>
    <row r="177" spans="2:15" x14ac:dyDescent="0.3">
      <c r="B177" s="74"/>
      <c r="C177" s="65"/>
      <c r="D177" s="65"/>
      <c r="E177" s="65"/>
      <c r="F177" s="65"/>
      <c r="G177" s="35"/>
      <c r="H177" s="35"/>
      <c r="I177" s="66"/>
      <c r="J177" s="67"/>
      <c r="K177" s="35"/>
      <c r="L177" s="35"/>
      <c r="M177" s="35"/>
      <c r="N177" s="35"/>
      <c r="O177" s="68"/>
    </row>
    <row r="178" spans="2:15" ht="28.8" x14ac:dyDescent="0.3">
      <c r="B178" s="76" t="s">
        <v>213</v>
      </c>
      <c r="C178" s="72" t="s">
        <v>77</v>
      </c>
      <c r="D178" s="73" t="s">
        <v>214</v>
      </c>
      <c r="E178" s="73"/>
      <c r="F178" s="65" t="s">
        <v>12</v>
      </c>
      <c r="G178" s="35"/>
      <c r="H178" s="35"/>
      <c r="I178" s="66">
        <v>1590</v>
      </c>
      <c r="J178" s="67">
        <f t="shared" si="4"/>
        <v>2019.3</v>
      </c>
      <c r="K178" s="35"/>
      <c r="L178" s="35"/>
      <c r="M178" s="35"/>
      <c r="N178" s="35"/>
      <c r="O178" s="68"/>
    </row>
    <row r="179" spans="2:15" ht="28.8" x14ac:dyDescent="0.3">
      <c r="B179" s="101" t="s">
        <v>215</v>
      </c>
      <c r="C179" s="72" t="s">
        <v>77</v>
      </c>
      <c r="D179" s="73" t="s">
        <v>216</v>
      </c>
      <c r="E179" s="73"/>
      <c r="F179" s="65" t="s">
        <v>12</v>
      </c>
      <c r="G179" s="35"/>
      <c r="H179" s="35"/>
      <c r="I179" s="66">
        <v>1700</v>
      </c>
      <c r="J179" s="67">
        <f t="shared" si="4"/>
        <v>2159</v>
      </c>
      <c r="K179" s="35"/>
      <c r="L179" s="35"/>
      <c r="M179" s="35"/>
      <c r="N179" s="35"/>
      <c r="O179" s="68"/>
    </row>
    <row r="180" spans="2:15" x14ac:dyDescent="0.3">
      <c r="B180" s="74"/>
      <c r="C180" s="72" t="s">
        <v>77</v>
      </c>
      <c r="D180" s="73" t="s">
        <v>217</v>
      </c>
      <c r="E180" s="73"/>
      <c r="F180" s="65" t="s">
        <v>12</v>
      </c>
      <c r="G180" s="35"/>
      <c r="H180" s="35"/>
      <c r="I180" s="66">
        <v>1380</v>
      </c>
      <c r="J180" s="67">
        <f t="shared" si="4"/>
        <v>1752.6000000000001</v>
      </c>
      <c r="K180" s="35"/>
      <c r="L180" s="35"/>
      <c r="M180" s="35"/>
      <c r="N180" s="35"/>
      <c r="O180" s="68"/>
    </row>
    <row r="181" spans="2:15" x14ac:dyDescent="0.3">
      <c r="B181" s="74"/>
      <c r="C181" s="65"/>
      <c r="D181" s="65"/>
      <c r="E181" s="65"/>
      <c r="F181" s="65"/>
      <c r="G181" s="35"/>
      <c r="H181" s="35"/>
      <c r="I181" s="66"/>
      <c r="J181" s="67"/>
      <c r="K181" s="35"/>
      <c r="L181" s="35"/>
      <c r="M181" s="35"/>
      <c r="N181" s="35"/>
      <c r="O181" s="68"/>
    </row>
    <row r="182" spans="2:15" x14ac:dyDescent="0.3">
      <c r="B182" s="76" t="s">
        <v>218</v>
      </c>
      <c r="C182" s="72" t="s">
        <v>77</v>
      </c>
      <c r="D182" s="65" t="s">
        <v>219</v>
      </c>
      <c r="E182" s="65"/>
      <c r="F182" s="65" t="s">
        <v>12</v>
      </c>
      <c r="G182" s="35"/>
      <c r="H182" s="35"/>
      <c r="I182" s="66">
        <v>640</v>
      </c>
      <c r="J182" s="67">
        <f t="shared" si="4"/>
        <v>812.8</v>
      </c>
      <c r="K182" s="35"/>
      <c r="L182" s="35"/>
      <c r="M182" s="35"/>
      <c r="N182" s="35"/>
      <c r="O182" s="68"/>
    </row>
    <row r="183" spans="2:15" x14ac:dyDescent="0.3">
      <c r="B183" s="74" t="s">
        <v>220</v>
      </c>
      <c r="C183" s="72" t="s">
        <v>77</v>
      </c>
      <c r="D183" s="65" t="s">
        <v>221</v>
      </c>
      <c r="E183" s="65"/>
      <c r="F183" s="65" t="s">
        <v>12</v>
      </c>
      <c r="G183" s="35"/>
      <c r="H183" s="35"/>
      <c r="I183" s="66">
        <v>1800</v>
      </c>
      <c r="J183" s="67">
        <f t="shared" si="4"/>
        <v>2286</v>
      </c>
      <c r="K183" s="35"/>
      <c r="L183" s="35"/>
      <c r="M183" s="35"/>
      <c r="N183" s="35"/>
      <c r="O183" s="68"/>
    </row>
    <row r="184" spans="2:15" x14ac:dyDescent="0.3">
      <c r="B184" s="74"/>
      <c r="C184" s="72" t="s">
        <v>77</v>
      </c>
      <c r="D184" s="65" t="s">
        <v>222</v>
      </c>
      <c r="E184" s="65"/>
      <c r="F184" s="65" t="s">
        <v>12</v>
      </c>
      <c r="G184" s="35"/>
      <c r="H184" s="35"/>
      <c r="I184" s="66">
        <v>850</v>
      </c>
      <c r="J184" s="67">
        <f t="shared" si="4"/>
        <v>1079.5</v>
      </c>
      <c r="K184" s="35"/>
      <c r="L184" s="35"/>
      <c r="M184" s="35"/>
      <c r="N184" s="35"/>
      <c r="O184" s="68"/>
    </row>
    <row r="185" spans="2:15" x14ac:dyDescent="0.3">
      <c r="B185" s="78"/>
      <c r="C185" s="91" t="s">
        <v>77</v>
      </c>
      <c r="D185" s="79" t="s">
        <v>223</v>
      </c>
      <c r="E185" s="79"/>
      <c r="F185" s="103" t="s">
        <v>62</v>
      </c>
      <c r="G185" s="81"/>
      <c r="H185" s="81"/>
      <c r="I185" s="82">
        <v>850</v>
      </c>
      <c r="J185" s="83">
        <f t="shared" si="4"/>
        <v>1079.5</v>
      </c>
      <c r="K185" s="81"/>
      <c r="L185" s="81"/>
      <c r="M185" s="81"/>
      <c r="N185" s="81"/>
      <c r="O185" s="84"/>
    </row>
    <row r="186" spans="2:15" x14ac:dyDescent="0.3">
      <c r="B186" s="65"/>
      <c r="C186" s="72"/>
      <c r="D186" s="65"/>
      <c r="E186" s="65"/>
      <c r="F186" s="90"/>
      <c r="G186" s="35"/>
      <c r="H186" s="35"/>
      <c r="I186" s="66"/>
      <c r="J186" s="67"/>
      <c r="K186" s="35"/>
      <c r="L186" s="35"/>
      <c r="M186" s="35"/>
      <c r="N186" s="35"/>
      <c r="O186" s="35"/>
    </row>
    <row r="187" spans="2:15" x14ac:dyDescent="0.3">
      <c r="B187" s="648" t="s">
        <v>224</v>
      </c>
      <c r="C187" s="649"/>
      <c r="D187" s="649"/>
      <c r="E187" s="649"/>
      <c r="F187" s="649"/>
      <c r="G187" s="650"/>
      <c r="H187" s="650"/>
      <c r="I187" s="651"/>
      <c r="J187" s="652"/>
      <c r="K187" s="650"/>
      <c r="L187" s="650"/>
      <c r="M187" s="650"/>
      <c r="N187" s="650"/>
      <c r="O187" s="653"/>
    </row>
    <row r="188" spans="2:15" x14ac:dyDescent="0.3">
      <c r="B188" s="76" t="s">
        <v>225</v>
      </c>
      <c r="C188" s="65"/>
      <c r="D188" s="65"/>
      <c r="E188" s="65"/>
      <c r="F188" s="65"/>
      <c r="G188" s="35"/>
      <c r="H188" s="35"/>
      <c r="I188" s="66"/>
      <c r="J188" s="67"/>
      <c r="K188" s="35"/>
      <c r="L188" s="35"/>
      <c r="M188" s="35"/>
      <c r="N188" s="35"/>
      <c r="O188" s="68"/>
    </row>
    <row r="189" spans="2:15" x14ac:dyDescent="0.3">
      <c r="B189" s="74"/>
      <c r="C189" s="65"/>
      <c r="D189" s="65"/>
      <c r="E189" s="65"/>
      <c r="F189" s="65"/>
      <c r="G189" s="35"/>
      <c r="H189" s="35"/>
      <c r="I189" s="66"/>
      <c r="J189" s="67"/>
      <c r="K189" s="35"/>
      <c r="L189" s="35"/>
      <c r="M189" s="35"/>
      <c r="N189" s="35"/>
      <c r="O189" s="68"/>
    </row>
    <row r="190" spans="2:15" ht="28.8" x14ac:dyDescent="0.3">
      <c r="B190" s="44" t="s">
        <v>226</v>
      </c>
      <c r="C190" s="72" t="s">
        <v>77</v>
      </c>
      <c r="D190" s="73" t="s">
        <v>227</v>
      </c>
      <c r="E190" s="73"/>
      <c r="F190" s="65" t="s">
        <v>12</v>
      </c>
      <c r="G190" s="35"/>
      <c r="H190" s="35"/>
      <c r="I190" s="66">
        <v>2440</v>
      </c>
      <c r="J190" s="75">
        <f t="shared" si="4"/>
        <v>3098.8</v>
      </c>
      <c r="K190" s="35"/>
      <c r="L190" s="35"/>
      <c r="M190" s="35"/>
      <c r="N190" s="35"/>
      <c r="O190" s="68"/>
    </row>
    <row r="191" spans="2:15" x14ac:dyDescent="0.3">
      <c r="B191" s="74"/>
      <c r="C191" s="72" t="s">
        <v>77</v>
      </c>
      <c r="D191" s="65" t="s">
        <v>228</v>
      </c>
      <c r="E191" s="65"/>
      <c r="F191" s="65" t="s">
        <v>12</v>
      </c>
      <c r="G191" s="35"/>
      <c r="H191" s="35"/>
      <c r="I191" s="66">
        <v>900</v>
      </c>
      <c r="J191" s="75">
        <f t="shared" si="4"/>
        <v>1143</v>
      </c>
      <c r="K191" s="35"/>
      <c r="L191" s="35"/>
      <c r="M191" s="35"/>
      <c r="N191" s="35"/>
      <c r="O191" s="68"/>
    </row>
    <row r="192" spans="2:15" x14ac:dyDescent="0.3">
      <c r="B192" s="74"/>
      <c r="C192" s="72" t="s">
        <v>77</v>
      </c>
      <c r="D192" s="65" t="s">
        <v>229</v>
      </c>
      <c r="E192" s="65"/>
      <c r="F192" s="65" t="s">
        <v>12</v>
      </c>
      <c r="G192" s="35"/>
      <c r="H192" s="35"/>
      <c r="I192" s="66">
        <v>7200</v>
      </c>
      <c r="J192" s="75">
        <f t="shared" si="4"/>
        <v>9144</v>
      </c>
      <c r="K192" s="35"/>
      <c r="L192" s="35"/>
      <c r="M192" s="35"/>
      <c r="N192" s="35"/>
      <c r="O192" s="68"/>
    </row>
    <row r="193" spans="2:15" x14ac:dyDescent="0.3">
      <c r="B193" s="74"/>
      <c r="C193" s="65"/>
      <c r="D193" s="65"/>
      <c r="E193" s="65"/>
      <c r="F193" s="65"/>
      <c r="G193" s="35"/>
      <c r="H193" s="35"/>
      <c r="I193" s="66"/>
      <c r="J193" s="67"/>
      <c r="K193" s="35"/>
      <c r="L193" s="35"/>
      <c r="M193" s="35"/>
      <c r="N193" s="35"/>
      <c r="O193" s="68"/>
    </row>
    <row r="194" spans="2:15" ht="28.8" x14ac:dyDescent="0.3">
      <c r="B194" s="44" t="s">
        <v>230</v>
      </c>
      <c r="C194" s="72" t="s">
        <v>77</v>
      </c>
      <c r="D194" s="65" t="s">
        <v>231</v>
      </c>
      <c r="E194" s="65"/>
      <c r="F194" s="65" t="s">
        <v>12</v>
      </c>
      <c r="G194" s="35"/>
      <c r="H194" s="35"/>
      <c r="I194" s="66">
        <v>2650</v>
      </c>
      <c r="J194" s="67">
        <f t="shared" si="4"/>
        <v>3365.5</v>
      </c>
      <c r="K194" s="35"/>
      <c r="L194" s="35"/>
      <c r="M194" s="35"/>
      <c r="N194" s="35"/>
      <c r="O194" s="68"/>
    </row>
    <row r="195" spans="2:15" x14ac:dyDescent="0.3">
      <c r="B195" s="74"/>
      <c r="C195" s="72" t="s">
        <v>77</v>
      </c>
      <c r="D195" s="65" t="s">
        <v>232</v>
      </c>
      <c r="E195" s="65"/>
      <c r="F195" s="65" t="s">
        <v>12</v>
      </c>
      <c r="G195" s="35"/>
      <c r="H195" s="35"/>
      <c r="I195" s="66">
        <v>1900</v>
      </c>
      <c r="J195" s="67">
        <f t="shared" si="4"/>
        <v>2413</v>
      </c>
      <c r="K195" s="35"/>
      <c r="L195" s="35"/>
      <c r="M195" s="35"/>
      <c r="N195" s="35"/>
      <c r="O195" s="68"/>
    </row>
    <row r="196" spans="2:15" x14ac:dyDescent="0.3">
      <c r="B196" s="74"/>
      <c r="C196" s="65"/>
      <c r="D196" s="65"/>
      <c r="E196" s="65"/>
      <c r="F196" s="65"/>
      <c r="G196" s="35"/>
      <c r="H196" s="35"/>
      <c r="I196" s="66"/>
      <c r="J196" s="67"/>
      <c r="K196" s="35"/>
      <c r="L196" s="35"/>
      <c r="M196" s="35"/>
      <c r="N196" s="35"/>
      <c r="O196" s="68"/>
    </row>
    <row r="197" spans="2:15" x14ac:dyDescent="0.3">
      <c r="B197" s="76" t="s">
        <v>233</v>
      </c>
      <c r="C197" s="72" t="s">
        <v>77</v>
      </c>
      <c r="D197" s="65" t="s">
        <v>234</v>
      </c>
      <c r="E197" s="65"/>
      <c r="F197" s="65" t="s">
        <v>12</v>
      </c>
      <c r="G197" s="35"/>
      <c r="H197" s="35"/>
      <c r="I197" s="66">
        <v>4030</v>
      </c>
      <c r="J197" s="67">
        <f t="shared" si="4"/>
        <v>5118.1000000000004</v>
      </c>
      <c r="K197" s="35"/>
      <c r="L197" s="35"/>
      <c r="M197" s="35"/>
      <c r="N197" s="35"/>
      <c r="O197" s="68"/>
    </row>
    <row r="198" spans="2:15" x14ac:dyDescent="0.3">
      <c r="B198" s="74"/>
      <c r="C198" s="72"/>
      <c r="D198" s="65"/>
      <c r="E198" s="65"/>
      <c r="F198" s="65"/>
      <c r="G198" s="35"/>
      <c r="H198" s="35"/>
      <c r="I198" s="66"/>
      <c r="J198" s="67"/>
      <c r="K198" s="35"/>
      <c r="L198" s="35"/>
      <c r="M198" s="35"/>
      <c r="N198" s="35"/>
      <c r="O198" s="68"/>
    </row>
    <row r="199" spans="2:15" x14ac:dyDescent="0.3">
      <c r="B199" s="76" t="s">
        <v>235</v>
      </c>
      <c r="C199" s="65"/>
      <c r="D199" s="65"/>
      <c r="E199" s="65"/>
      <c r="F199" s="65"/>
      <c r="G199" s="35"/>
      <c r="H199" s="35"/>
      <c r="I199" s="66"/>
      <c r="J199" s="67"/>
      <c r="K199" s="35"/>
      <c r="L199" s="35"/>
      <c r="M199" s="35"/>
      <c r="N199" s="35"/>
      <c r="O199" s="68"/>
    </row>
    <row r="200" spans="2:15" x14ac:dyDescent="0.3">
      <c r="B200" s="112" t="s">
        <v>236</v>
      </c>
      <c r="C200" s="65"/>
      <c r="D200" s="65"/>
      <c r="E200" s="65"/>
      <c r="F200" s="65"/>
      <c r="G200" s="35"/>
      <c r="H200" s="35"/>
      <c r="I200" s="66"/>
      <c r="J200" s="67"/>
      <c r="K200" s="35"/>
      <c r="L200" s="35"/>
      <c r="M200" s="35"/>
      <c r="N200" s="35"/>
      <c r="O200" s="68"/>
    </row>
    <row r="201" spans="2:15" x14ac:dyDescent="0.3">
      <c r="B201" s="74"/>
      <c r="C201" s="65"/>
      <c r="D201" s="65"/>
      <c r="E201" s="65"/>
      <c r="F201" s="65"/>
      <c r="G201" s="35"/>
      <c r="H201" s="35"/>
      <c r="I201" s="66"/>
      <c r="J201" s="67"/>
      <c r="K201" s="35"/>
      <c r="L201" s="35"/>
      <c r="M201" s="35"/>
      <c r="N201" s="35"/>
      <c r="O201" s="68"/>
    </row>
    <row r="202" spans="2:15" ht="28.8" x14ac:dyDescent="0.3">
      <c r="B202" s="113" t="s">
        <v>237</v>
      </c>
      <c r="C202" s="72" t="s">
        <v>77</v>
      </c>
      <c r="D202" s="114" t="s">
        <v>238</v>
      </c>
      <c r="E202" s="114"/>
      <c r="F202" s="65" t="s">
        <v>12</v>
      </c>
      <c r="G202" s="35"/>
      <c r="H202" s="35"/>
      <c r="I202" s="66">
        <v>1590</v>
      </c>
      <c r="J202" s="67">
        <f t="shared" si="4"/>
        <v>2019.3</v>
      </c>
      <c r="K202" s="35"/>
      <c r="L202" s="35"/>
      <c r="M202" s="35"/>
      <c r="N202" s="35"/>
      <c r="O202" s="68"/>
    </row>
    <row r="203" spans="2:15" ht="28.8" x14ac:dyDescent="0.3">
      <c r="B203" s="74"/>
      <c r="C203" s="72" t="s">
        <v>77</v>
      </c>
      <c r="D203" s="114" t="s">
        <v>239</v>
      </c>
      <c r="E203" s="114"/>
      <c r="F203" s="65" t="s">
        <v>12</v>
      </c>
      <c r="G203" s="35"/>
      <c r="H203" s="35"/>
      <c r="I203" s="66">
        <v>2760</v>
      </c>
      <c r="J203" s="67">
        <f t="shared" si="4"/>
        <v>3505.2000000000003</v>
      </c>
      <c r="K203" s="35"/>
      <c r="L203" s="35"/>
      <c r="M203" s="35"/>
      <c r="N203" s="35"/>
      <c r="O203" s="68"/>
    </row>
    <row r="204" spans="2:15" x14ac:dyDescent="0.3">
      <c r="B204" s="74"/>
      <c r="C204" s="72" t="s">
        <v>77</v>
      </c>
      <c r="D204" s="115" t="s">
        <v>240</v>
      </c>
      <c r="E204" s="115"/>
      <c r="F204" s="65" t="s">
        <v>12</v>
      </c>
      <c r="G204" s="35"/>
      <c r="H204" s="35"/>
      <c r="I204" s="66">
        <v>1590</v>
      </c>
      <c r="J204" s="67">
        <f t="shared" si="4"/>
        <v>2019.3</v>
      </c>
      <c r="K204" s="35"/>
      <c r="L204" s="35"/>
      <c r="M204" s="35"/>
      <c r="N204" s="35"/>
      <c r="O204" s="68"/>
    </row>
    <row r="205" spans="2:15" ht="28.8" x14ac:dyDescent="0.3">
      <c r="B205" s="74"/>
      <c r="C205" s="72" t="s">
        <v>77</v>
      </c>
      <c r="D205" s="114" t="s">
        <v>241</v>
      </c>
      <c r="E205" s="114"/>
      <c r="F205" s="65" t="s">
        <v>12</v>
      </c>
      <c r="G205" s="35"/>
      <c r="H205" s="35"/>
      <c r="I205" s="66">
        <v>2970</v>
      </c>
      <c r="J205" s="67">
        <f t="shared" si="4"/>
        <v>3771.9</v>
      </c>
      <c r="K205" s="35"/>
      <c r="L205" s="35"/>
      <c r="M205" s="35"/>
      <c r="N205" s="35"/>
      <c r="O205" s="68"/>
    </row>
    <row r="206" spans="2:15" x14ac:dyDescent="0.3">
      <c r="B206" s="74"/>
      <c r="C206" s="72" t="s">
        <v>77</v>
      </c>
      <c r="D206" s="115" t="s">
        <v>242</v>
      </c>
      <c r="E206" s="115"/>
      <c r="F206" s="65" t="s">
        <v>12</v>
      </c>
      <c r="G206" s="35"/>
      <c r="H206" s="35"/>
      <c r="I206" s="66">
        <v>3710</v>
      </c>
      <c r="J206" s="67">
        <f t="shared" si="4"/>
        <v>4711.7</v>
      </c>
      <c r="K206" s="35"/>
      <c r="L206" s="35"/>
      <c r="M206" s="35"/>
      <c r="N206" s="35"/>
      <c r="O206" s="68"/>
    </row>
    <row r="207" spans="2:15" x14ac:dyDescent="0.3">
      <c r="B207" s="74"/>
      <c r="C207" s="72"/>
      <c r="D207" s="65"/>
      <c r="E207" s="65"/>
      <c r="F207" s="65"/>
      <c r="G207" s="35"/>
      <c r="H207" s="35"/>
      <c r="I207" s="66"/>
      <c r="J207" s="67"/>
      <c r="K207" s="35"/>
      <c r="L207" s="35"/>
      <c r="M207" s="35"/>
      <c r="N207" s="35"/>
      <c r="O207" s="68"/>
    </row>
    <row r="208" spans="2:15" ht="86.4" x14ac:dyDescent="0.3">
      <c r="B208" s="111" t="s">
        <v>243</v>
      </c>
      <c r="C208" s="72" t="s">
        <v>77</v>
      </c>
      <c r="D208" s="116" t="s">
        <v>244</v>
      </c>
      <c r="E208" s="116"/>
      <c r="F208" s="65" t="s">
        <v>12</v>
      </c>
      <c r="G208" s="35"/>
      <c r="H208" s="35"/>
      <c r="I208" s="97">
        <v>2970</v>
      </c>
      <c r="J208" s="67">
        <f t="shared" si="4"/>
        <v>3771.9</v>
      </c>
      <c r="K208" s="35"/>
      <c r="L208" s="35"/>
      <c r="M208" s="35"/>
      <c r="N208" s="35"/>
      <c r="O208" s="68"/>
    </row>
    <row r="209" spans="2:15" x14ac:dyDescent="0.3">
      <c r="B209" s="74"/>
      <c r="C209" s="65"/>
      <c r="D209" s="65"/>
      <c r="E209" s="65"/>
      <c r="F209" s="65"/>
      <c r="G209" s="35"/>
      <c r="H209" s="35"/>
      <c r="I209" s="66"/>
      <c r="J209" s="67"/>
      <c r="K209" s="35"/>
      <c r="L209" s="35"/>
      <c r="M209" s="35"/>
      <c r="N209" s="35"/>
      <c r="O209" s="68"/>
    </row>
    <row r="210" spans="2:15" ht="28.8" x14ac:dyDescent="0.3">
      <c r="B210" s="117" t="s">
        <v>245</v>
      </c>
      <c r="C210" s="72" t="s">
        <v>77</v>
      </c>
      <c r="D210" s="118" t="s">
        <v>246</v>
      </c>
      <c r="E210" s="118"/>
      <c r="F210" s="65" t="s">
        <v>12</v>
      </c>
      <c r="G210" s="35"/>
      <c r="H210" s="35"/>
      <c r="I210" s="66">
        <v>370</v>
      </c>
      <c r="J210" s="67">
        <f t="shared" si="4"/>
        <v>469.90000000000003</v>
      </c>
      <c r="K210" s="35"/>
      <c r="L210" s="35"/>
      <c r="M210" s="35"/>
      <c r="N210" s="35"/>
      <c r="O210" s="68"/>
    </row>
    <row r="211" spans="2:15" ht="28.8" x14ac:dyDescent="0.3">
      <c r="B211" s="74"/>
      <c r="C211" s="72" t="s">
        <v>77</v>
      </c>
      <c r="D211" s="118" t="s">
        <v>247</v>
      </c>
      <c r="E211" s="118"/>
      <c r="F211" s="65" t="s">
        <v>12</v>
      </c>
      <c r="G211" s="35"/>
      <c r="H211" s="35"/>
      <c r="I211" s="66">
        <v>1700</v>
      </c>
      <c r="J211" s="67">
        <f t="shared" si="4"/>
        <v>2159</v>
      </c>
      <c r="K211" s="35"/>
      <c r="L211" s="35"/>
      <c r="M211" s="35"/>
      <c r="N211" s="35"/>
      <c r="O211" s="68"/>
    </row>
    <row r="212" spans="2:15" x14ac:dyDescent="0.3">
      <c r="B212" s="74"/>
      <c r="C212" s="65"/>
      <c r="D212" s="65"/>
      <c r="E212" s="65"/>
      <c r="F212" s="65"/>
      <c r="G212" s="35"/>
      <c r="H212" s="35"/>
      <c r="I212" s="66"/>
      <c r="J212" s="67"/>
      <c r="K212" s="35"/>
      <c r="L212" s="35"/>
      <c r="M212" s="35"/>
      <c r="N212" s="35"/>
      <c r="O212" s="68"/>
    </row>
    <row r="213" spans="2:15" x14ac:dyDescent="0.3">
      <c r="B213" s="76" t="s">
        <v>248</v>
      </c>
      <c r="C213" s="65"/>
      <c r="D213" s="65"/>
      <c r="E213" s="65"/>
      <c r="F213" s="65"/>
      <c r="G213" s="35"/>
      <c r="H213" s="35"/>
      <c r="I213" s="66"/>
      <c r="J213" s="67"/>
      <c r="K213" s="35"/>
      <c r="L213" s="35"/>
      <c r="M213" s="35"/>
      <c r="N213" s="35"/>
      <c r="O213" s="68"/>
    </row>
    <row r="214" spans="2:15" ht="57.6" x14ac:dyDescent="0.3">
      <c r="B214" s="101" t="s">
        <v>249</v>
      </c>
      <c r="C214" s="65"/>
      <c r="D214" s="65"/>
      <c r="E214" s="65"/>
      <c r="F214" s="65"/>
      <c r="G214" s="35"/>
      <c r="H214" s="35"/>
      <c r="I214" s="66"/>
      <c r="J214" s="67"/>
      <c r="K214" s="35"/>
      <c r="L214" s="35"/>
      <c r="M214" s="35"/>
      <c r="N214" s="35"/>
      <c r="O214" s="68"/>
    </row>
    <row r="215" spans="2:15" x14ac:dyDescent="0.3">
      <c r="B215" s="76"/>
      <c r="C215" s="72" t="s">
        <v>77</v>
      </c>
      <c r="D215" s="65" t="s">
        <v>250</v>
      </c>
      <c r="E215" s="65"/>
      <c r="F215" s="65" t="s">
        <v>11</v>
      </c>
      <c r="G215" s="35"/>
      <c r="H215" s="35"/>
      <c r="I215" s="66">
        <v>10600</v>
      </c>
      <c r="J215" s="67">
        <f t="shared" si="4"/>
        <v>13462</v>
      </c>
      <c r="K215" s="35"/>
      <c r="L215" s="35"/>
      <c r="M215" s="35"/>
      <c r="N215" s="35"/>
      <c r="O215" s="68"/>
    </row>
    <row r="216" spans="2:15" x14ac:dyDescent="0.3">
      <c r="B216" s="74"/>
      <c r="C216" s="72" t="s">
        <v>77</v>
      </c>
      <c r="D216" s="65" t="s">
        <v>251</v>
      </c>
      <c r="E216" s="65"/>
      <c r="F216" s="65" t="s">
        <v>11</v>
      </c>
      <c r="G216" s="35"/>
      <c r="H216" s="35"/>
      <c r="I216" s="66">
        <v>6890</v>
      </c>
      <c r="J216" s="67">
        <f t="shared" ref="J216:J230" si="5">1.27*I216</f>
        <v>8750.2999999999993</v>
      </c>
      <c r="K216" s="35"/>
      <c r="L216" s="35"/>
      <c r="M216" s="35"/>
      <c r="N216" s="35"/>
      <c r="O216" s="68"/>
    </row>
    <row r="217" spans="2:15" x14ac:dyDescent="0.3">
      <c r="B217" s="74"/>
      <c r="C217" s="72" t="s">
        <v>77</v>
      </c>
      <c r="D217" s="65" t="s">
        <v>252</v>
      </c>
      <c r="E217" s="65"/>
      <c r="F217" s="65" t="s">
        <v>11</v>
      </c>
      <c r="G217" s="35"/>
      <c r="H217" s="35"/>
      <c r="I217" s="66">
        <v>13780</v>
      </c>
      <c r="J217" s="67">
        <f t="shared" si="5"/>
        <v>17500.599999999999</v>
      </c>
      <c r="K217" s="35"/>
      <c r="L217" s="35"/>
      <c r="M217" s="35"/>
      <c r="N217" s="35"/>
      <c r="O217" s="68"/>
    </row>
    <row r="218" spans="2:15" x14ac:dyDescent="0.3">
      <c r="B218" s="74"/>
      <c r="C218" s="72" t="s">
        <v>77</v>
      </c>
      <c r="D218" s="65" t="s">
        <v>253</v>
      </c>
      <c r="E218" s="65"/>
      <c r="F218" s="65" t="s">
        <v>12</v>
      </c>
      <c r="G218" s="35"/>
      <c r="H218" s="35"/>
      <c r="I218" s="66">
        <v>1700</v>
      </c>
      <c r="J218" s="67">
        <f t="shared" si="5"/>
        <v>2159</v>
      </c>
      <c r="K218" s="35"/>
      <c r="L218" s="35"/>
      <c r="M218" s="35"/>
      <c r="N218" s="35"/>
      <c r="O218" s="68"/>
    </row>
    <row r="219" spans="2:15" x14ac:dyDescent="0.3">
      <c r="B219" s="74"/>
      <c r="C219" s="72" t="s">
        <v>77</v>
      </c>
      <c r="D219" s="65" t="s">
        <v>254</v>
      </c>
      <c r="E219" s="65"/>
      <c r="F219" s="65" t="s">
        <v>12</v>
      </c>
      <c r="G219" s="35"/>
      <c r="H219" s="35"/>
      <c r="I219" s="66">
        <v>1270</v>
      </c>
      <c r="J219" s="67">
        <f t="shared" si="5"/>
        <v>1612.9</v>
      </c>
      <c r="K219" s="35"/>
      <c r="L219" s="35"/>
      <c r="M219" s="35"/>
      <c r="N219" s="35"/>
      <c r="O219" s="68"/>
    </row>
    <row r="220" spans="2:15" x14ac:dyDescent="0.3">
      <c r="B220" s="76"/>
      <c r="C220" s="72" t="s">
        <v>77</v>
      </c>
      <c r="D220" s="65" t="s">
        <v>255</v>
      </c>
      <c r="E220" s="65"/>
      <c r="F220" s="65" t="s">
        <v>12</v>
      </c>
      <c r="G220" s="35"/>
      <c r="H220" s="35"/>
      <c r="I220" s="66">
        <v>2650</v>
      </c>
      <c r="J220" s="67">
        <f t="shared" si="5"/>
        <v>3365.5</v>
      </c>
      <c r="K220" s="35"/>
      <c r="L220" s="35"/>
      <c r="M220" s="35"/>
      <c r="N220" s="35"/>
      <c r="O220" s="68"/>
    </row>
    <row r="221" spans="2:15" ht="28.8" x14ac:dyDescent="0.3">
      <c r="B221" s="74"/>
      <c r="C221" s="72" t="s">
        <v>77</v>
      </c>
      <c r="D221" s="73" t="s">
        <v>256</v>
      </c>
      <c r="E221" s="73"/>
      <c r="F221" s="65" t="s">
        <v>12</v>
      </c>
      <c r="G221" s="35"/>
      <c r="H221" s="35"/>
      <c r="I221" s="66">
        <v>950</v>
      </c>
      <c r="J221" s="67">
        <f t="shared" si="5"/>
        <v>1206.5</v>
      </c>
      <c r="K221" s="35"/>
      <c r="L221" s="35"/>
      <c r="M221" s="35"/>
      <c r="N221" s="35"/>
      <c r="O221" s="68"/>
    </row>
    <row r="222" spans="2:15" x14ac:dyDescent="0.3">
      <c r="B222" s="74"/>
      <c r="C222" s="72" t="s">
        <v>77</v>
      </c>
      <c r="D222" s="65" t="s">
        <v>257</v>
      </c>
      <c r="E222" s="65"/>
      <c r="F222" s="65" t="s">
        <v>12</v>
      </c>
      <c r="G222" s="35"/>
      <c r="H222" s="35"/>
      <c r="I222" s="66">
        <v>1060</v>
      </c>
      <c r="J222" s="67">
        <f t="shared" si="5"/>
        <v>1346.2</v>
      </c>
      <c r="K222" s="35"/>
      <c r="L222" s="35"/>
      <c r="M222" s="35"/>
      <c r="N222" s="35"/>
      <c r="O222" s="68"/>
    </row>
    <row r="223" spans="2:15" x14ac:dyDescent="0.3">
      <c r="B223" s="76"/>
      <c r="C223" s="72" t="s">
        <v>77</v>
      </c>
      <c r="D223" s="65" t="s">
        <v>258</v>
      </c>
      <c r="E223" s="65"/>
      <c r="F223" s="65" t="s">
        <v>12</v>
      </c>
      <c r="G223" s="35"/>
      <c r="H223" s="35"/>
      <c r="I223" s="66">
        <v>950</v>
      </c>
      <c r="J223" s="67">
        <f t="shared" si="5"/>
        <v>1206.5</v>
      </c>
      <c r="K223" s="35"/>
      <c r="L223" s="35"/>
      <c r="M223" s="35"/>
      <c r="N223" s="35"/>
      <c r="O223" s="68"/>
    </row>
    <row r="224" spans="2:15" x14ac:dyDescent="0.3">
      <c r="B224" s="74"/>
      <c r="C224" s="72" t="s">
        <v>77</v>
      </c>
      <c r="D224" s="65" t="s">
        <v>259</v>
      </c>
      <c r="E224" s="65"/>
      <c r="F224" s="65" t="s">
        <v>12</v>
      </c>
      <c r="G224" s="35"/>
      <c r="H224" s="35"/>
      <c r="I224" s="66">
        <v>1270</v>
      </c>
      <c r="J224" s="67">
        <f t="shared" si="5"/>
        <v>1612.9</v>
      </c>
      <c r="K224" s="35"/>
      <c r="L224" s="35"/>
      <c r="M224" s="35"/>
      <c r="N224" s="35"/>
      <c r="O224" s="68"/>
    </row>
    <row r="225" spans="2:15" x14ac:dyDescent="0.3">
      <c r="B225" s="74"/>
      <c r="C225" s="72" t="s">
        <v>77</v>
      </c>
      <c r="D225" s="65" t="s">
        <v>260</v>
      </c>
      <c r="E225" s="65"/>
      <c r="F225" s="65" t="s">
        <v>12</v>
      </c>
      <c r="G225" s="35"/>
      <c r="H225" s="35"/>
      <c r="I225" s="66">
        <v>1060</v>
      </c>
      <c r="J225" s="67">
        <f t="shared" si="5"/>
        <v>1346.2</v>
      </c>
      <c r="K225" s="35"/>
      <c r="L225" s="35"/>
      <c r="M225" s="35"/>
      <c r="N225" s="35"/>
      <c r="O225" s="68"/>
    </row>
    <row r="226" spans="2:15" x14ac:dyDescent="0.3">
      <c r="B226" s="74"/>
      <c r="C226" s="72" t="s">
        <v>77</v>
      </c>
      <c r="D226" s="65" t="s">
        <v>261</v>
      </c>
      <c r="E226" s="65"/>
      <c r="F226" s="65" t="s">
        <v>12</v>
      </c>
      <c r="G226" s="35"/>
      <c r="H226" s="35"/>
      <c r="I226" s="66">
        <v>1910</v>
      </c>
      <c r="J226" s="67">
        <f t="shared" si="5"/>
        <v>2425.6999999999998</v>
      </c>
      <c r="K226" s="35"/>
      <c r="L226" s="35"/>
      <c r="M226" s="35"/>
      <c r="N226" s="35"/>
      <c r="O226" s="68"/>
    </row>
    <row r="227" spans="2:15" x14ac:dyDescent="0.3">
      <c r="B227" s="76"/>
      <c r="C227" s="72" t="s">
        <v>77</v>
      </c>
      <c r="D227" s="65" t="s">
        <v>262</v>
      </c>
      <c r="E227" s="65"/>
      <c r="F227" s="65" t="s">
        <v>11</v>
      </c>
      <c r="G227" s="35"/>
      <c r="H227" s="35"/>
      <c r="I227" s="66">
        <v>25440</v>
      </c>
      <c r="J227" s="67">
        <f t="shared" si="5"/>
        <v>32308.799999999999</v>
      </c>
      <c r="K227" s="35"/>
      <c r="L227" s="35"/>
      <c r="M227" s="35"/>
      <c r="N227" s="35"/>
      <c r="O227" s="68"/>
    </row>
    <row r="228" spans="2:15" x14ac:dyDescent="0.3">
      <c r="B228" s="76"/>
      <c r="C228" s="72" t="s">
        <v>77</v>
      </c>
      <c r="D228" s="65" t="s">
        <v>263</v>
      </c>
      <c r="E228" s="65"/>
      <c r="F228" s="65" t="s">
        <v>12</v>
      </c>
      <c r="G228" s="35"/>
      <c r="H228" s="35"/>
      <c r="I228" s="66">
        <v>1270</v>
      </c>
      <c r="J228" s="67">
        <f t="shared" si="5"/>
        <v>1612.9</v>
      </c>
      <c r="K228" s="35"/>
      <c r="L228" s="35"/>
      <c r="M228" s="35"/>
      <c r="N228" s="35"/>
      <c r="O228" s="68"/>
    </row>
    <row r="229" spans="2:15" x14ac:dyDescent="0.3">
      <c r="B229" s="74"/>
      <c r="C229" s="72" t="s">
        <v>77</v>
      </c>
      <c r="D229" s="65" t="s">
        <v>264</v>
      </c>
      <c r="E229" s="65"/>
      <c r="F229" s="65" t="s">
        <v>12</v>
      </c>
      <c r="G229" s="35"/>
      <c r="H229" s="35"/>
      <c r="I229" s="66">
        <v>2120</v>
      </c>
      <c r="J229" s="67">
        <f t="shared" si="5"/>
        <v>2692.4</v>
      </c>
      <c r="K229" s="35"/>
      <c r="L229" s="35"/>
      <c r="M229" s="35"/>
      <c r="N229" s="35"/>
      <c r="O229" s="68"/>
    </row>
    <row r="230" spans="2:15" x14ac:dyDescent="0.3">
      <c r="B230" s="119"/>
      <c r="C230" s="91" t="s">
        <v>77</v>
      </c>
      <c r="D230" s="79" t="s">
        <v>265</v>
      </c>
      <c r="E230" s="79"/>
      <c r="F230" s="79" t="s">
        <v>12</v>
      </c>
      <c r="G230" s="81"/>
      <c r="H230" s="81"/>
      <c r="I230" s="82">
        <v>740</v>
      </c>
      <c r="J230" s="83">
        <f t="shared" si="5"/>
        <v>939.80000000000007</v>
      </c>
      <c r="K230" s="81"/>
      <c r="L230" s="81"/>
      <c r="M230" s="81"/>
      <c r="N230" s="81"/>
      <c r="O230" s="84"/>
    </row>
  </sheetData>
  <mergeCells count="2">
    <mergeCell ref="B2:O2"/>
    <mergeCell ref="B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K1"/>
    </sheetView>
  </sheetViews>
  <sheetFormatPr defaultColWidth="9.109375" defaultRowHeight="13.2" x14ac:dyDescent="0.25"/>
  <cols>
    <col min="1" max="1" width="4.109375" style="155" bestFit="1" customWidth="1"/>
    <col min="2" max="2" width="51" style="187" customWidth="1"/>
    <col min="3" max="3" width="8.6640625" style="188" customWidth="1"/>
    <col min="4" max="4" width="6.5546875" style="155" customWidth="1"/>
    <col min="5" max="11" width="11.33203125" style="155" customWidth="1"/>
    <col min="12" max="12" width="0" style="155" hidden="1" customWidth="1"/>
    <col min="13" max="16384" width="9.109375" style="155"/>
  </cols>
  <sheetData>
    <row r="1" spans="1:12" ht="17.399999999999999" x14ac:dyDescent="0.3">
      <c r="A1" s="727" t="s">
        <v>532</v>
      </c>
      <c r="B1" s="727"/>
      <c r="C1" s="727"/>
      <c r="D1" s="727"/>
      <c r="E1" s="727"/>
      <c r="F1" s="727"/>
      <c r="G1" s="727"/>
      <c r="H1" s="727"/>
      <c r="I1" s="727"/>
      <c r="J1" s="727"/>
      <c r="K1" s="727"/>
    </row>
    <row r="2" spans="1:12" ht="17.399999999999999" x14ac:dyDescent="0.3">
      <c r="A2" s="728" t="s">
        <v>534</v>
      </c>
      <c r="B2" s="728"/>
      <c r="C2" s="728"/>
      <c r="D2" s="728"/>
      <c r="E2" s="728"/>
      <c r="F2" s="728"/>
      <c r="G2" s="728"/>
      <c r="H2" s="728"/>
      <c r="I2" s="728"/>
      <c r="J2" s="728"/>
      <c r="K2" s="728"/>
    </row>
    <row r="3" spans="1:12" s="177" customFormat="1" ht="17.399999999999999" x14ac:dyDescent="0.3">
      <c r="A3" s="548"/>
      <c r="B3" s="548"/>
      <c r="C3" s="548"/>
      <c r="D3" s="548"/>
      <c r="E3" s="548"/>
      <c r="F3" s="548"/>
      <c r="G3" s="548"/>
      <c r="H3" s="548"/>
      <c r="I3" s="548"/>
      <c r="J3" s="548"/>
      <c r="K3" s="548"/>
    </row>
    <row r="4" spans="1:12" ht="26.25" customHeight="1" thickBot="1" x14ac:dyDescent="0.3">
      <c r="A4" s="549" t="s">
        <v>0</v>
      </c>
      <c r="B4" s="550" t="s">
        <v>1</v>
      </c>
      <c r="C4" s="729" t="s">
        <v>2</v>
      </c>
      <c r="D4" s="730"/>
      <c r="E4" s="551" t="s">
        <v>3</v>
      </c>
      <c r="F4" s="551" t="s">
        <v>4</v>
      </c>
      <c r="G4" s="552" t="s">
        <v>5</v>
      </c>
      <c r="H4" s="552" t="s">
        <v>6</v>
      </c>
      <c r="I4" s="552" t="s">
        <v>7</v>
      </c>
      <c r="J4" s="552" t="s">
        <v>8</v>
      </c>
      <c r="K4" s="552" t="s">
        <v>9</v>
      </c>
      <c r="L4" s="155">
        <v>27</v>
      </c>
    </row>
    <row r="5" spans="1:12" ht="15.75" customHeight="1" x14ac:dyDescent="0.25">
      <c r="A5" s="156" t="s">
        <v>382</v>
      </c>
      <c r="B5" s="157" t="s">
        <v>383</v>
      </c>
      <c r="C5" s="158">
        <v>1</v>
      </c>
      <c r="D5" s="159" t="s">
        <v>10</v>
      </c>
      <c r="E5" s="160"/>
      <c r="F5" s="160">
        <v>207000</v>
      </c>
      <c r="G5" s="160">
        <f t="shared" ref="G5:G20" si="0">C5*E5</f>
        <v>0</v>
      </c>
      <c r="H5" s="160">
        <f t="shared" ref="H5:H20" si="1">C5*F5</f>
        <v>207000</v>
      </c>
      <c r="I5" s="160">
        <f t="shared" ref="I5:I20" si="2">+G5+H5</f>
        <v>207000</v>
      </c>
      <c r="J5" s="160">
        <f>+I5/100*$L$4</f>
        <v>55890</v>
      </c>
      <c r="K5" s="161">
        <f t="shared" ref="K5:K21" si="3">+I5+J5</f>
        <v>262890</v>
      </c>
    </row>
    <row r="6" spans="1:12" ht="36.75" customHeight="1" x14ac:dyDescent="0.25">
      <c r="A6" s="162" t="s">
        <v>384</v>
      </c>
      <c r="B6" s="8" t="s">
        <v>385</v>
      </c>
      <c r="C6" s="163">
        <f>C16*0.255</f>
        <v>92.820000000000007</v>
      </c>
      <c r="D6" s="164" t="s">
        <v>11</v>
      </c>
      <c r="E6" s="164"/>
      <c r="F6" s="164">
        <v>1270</v>
      </c>
      <c r="G6" s="164">
        <f t="shared" si="0"/>
        <v>0</v>
      </c>
      <c r="H6" s="164">
        <f t="shared" si="1"/>
        <v>117881.40000000001</v>
      </c>
      <c r="I6" s="164">
        <f t="shared" si="2"/>
        <v>117881.40000000001</v>
      </c>
      <c r="J6" s="164">
        <f t="shared" ref="J6:J21" si="4">+I6/100*$L$4</f>
        <v>31827.978000000003</v>
      </c>
      <c r="K6" s="165">
        <f t="shared" si="3"/>
        <v>149709.37800000003</v>
      </c>
    </row>
    <row r="7" spans="1:12" ht="19.5" customHeight="1" x14ac:dyDescent="0.25">
      <c r="A7" s="162" t="s">
        <v>386</v>
      </c>
      <c r="B7" s="8" t="s">
        <v>387</v>
      </c>
      <c r="C7" s="166">
        <v>364</v>
      </c>
      <c r="D7" s="167" t="s">
        <v>12</v>
      </c>
      <c r="E7" s="167"/>
      <c r="F7" s="167">
        <v>250</v>
      </c>
      <c r="G7" s="164">
        <f t="shared" si="0"/>
        <v>0</v>
      </c>
      <c r="H7" s="164">
        <f t="shared" si="1"/>
        <v>91000</v>
      </c>
      <c r="I7" s="164">
        <f t="shared" si="2"/>
        <v>91000</v>
      </c>
      <c r="J7" s="164">
        <f t="shared" si="4"/>
        <v>24570</v>
      </c>
      <c r="K7" s="165">
        <f t="shared" si="3"/>
        <v>115570</v>
      </c>
    </row>
    <row r="8" spans="1:12" ht="33.75" customHeight="1" x14ac:dyDescent="0.25">
      <c r="A8" s="162" t="s">
        <v>388</v>
      </c>
      <c r="B8" s="8" t="s">
        <v>389</v>
      </c>
      <c r="C8" s="163">
        <f>C12*0.25*0.4</f>
        <v>7.4</v>
      </c>
      <c r="D8" s="167" t="s">
        <v>11</v>
      </c>
      <c r="E8" s="164"/>
      <c r="F8" s="164">
        <v>1270</v>
      </c>
      <c r="G8" s="164">
        <f t="shared" si="0"/>
        <v>0</v>
      </c>
      <c r="H8" s="164">
        <f t="shared" si="1"/>
        <v>9398</v>
      </c>
      <c r="I8" s="164">
        <f t="shared" si="2"/>
        <v>9398</v>
      </c>
      <c r="J8" s="164">
        <f t="shared" si="4"/>
        <v>2537.46</v>
      </c>
      <c r="K8" s="165">
        <f t="shared" si="3"/>
        <v>11935.46</v>
      </c>
    </row>
    <row r="9" spans="1:12" ht="33" customHeight="1" x14ac:dyDescent="0.25">
      <c r="A9" s="162" t="s">
        <v>390</v>
      </c>
      <c r="B9" s="8" t="s">
        <v>391</v>
      </c>
      <c r="C9" s="166">
        <v>8</v>
      </c>
      <c r="D9" s="167" t="s">
        <v>11</v>
      </c>
      <c r="E9" s="164"/>
      <c r="F9" s="164">
        <v>1270</v>
      </c>
      <c r="G9" s="164">
        <f t="shared" si="0"/>
        <v>0</v>
      </c>
      <c r="H9" s="164">
        <f t="shared" si="1"/>
        <v>10160</v>
      </c>
      <c r="I9" s="164">
        <f t="shared" si="2"/>
        <v>10160</v>
      </c>
      <c r="J9" s="164">
        <f t="shared" si="4"/>
        <v>2743.2</v>
      </c>
      <c r="K9" s="165">
        <f t="shared" si="3"/>
        <v>12903.2</v>
      </c>
    </row>
    <row r="10" spans="1:12" ht="39" customHeight="1" x14ac:dyDescent="0.25">
      <c r="A10" s="162" t="s">
        <v>392</v>
      </c>
      <c r="B10" s="8" t="s">
        <v>393</v>
      </c>
      <c r="C10" s="166">
        <v>20.440000000000001</v>
      </c>
      <c r="D10" s="167" t="s">
        <v>11</v>
      </c>
      <c r="E10" s="164"/>
      <c r="F10" s="164">
        <v>1270</v>
      </c>
      <c r="G10" s="164">
        <f t="shared" si="0"/>
        <v>0</v>
      </c>
      <c r="H10" s="164">
        <f t="shared" si="1"/>
        <v>25958.800000000003</v>
      </c>
      <c r="I10" s="164">
        <f t="shared" si="2"/>
        <v>25958.800000000003</v>
      </c>
      <c r="J10" s="164">
        <f t="shared" si="4"/>
        <v>7008.8760000000002</v>
      </c>
      <c r="K10" s="165">
        <f t="shared" si="3"/>
        <v>32967.676000000007</v>
      </c>
    </row>
    <row r="11" spans="1:12" ht="41.25" customHeight="1" x14ac:dyDescent="0.25">
      <c r="A11" s="162" t="s">
        <v>394</v>
      </c>
      <c r="B11" s="8" t="s">
        <v>395</v>
      </c>
      <c r="C11" s="163">
        <f>(C6+C8+C10+C9)*1.35</f>
        <v>173.69100000000006</v>
      </c>
      <c r="D11" s="167" t="s">
        <v>11</v>
      </c>
      <c r="E11" s="164"/>
      <c r="F11" s="164">
        <v>1200</v>
      </c>
      <c r="G11" s="164">
        <f t="shared" si="0"/>
        <v>0</v>
      </c>
      <c r="H11" s="164">
        <f t="shared" si="1"/>
        <v>208429.20000000007</v>
      </c>
      <c r="I11" s="164">
        <f t="shared" si="2"/>
        <v>208429.20000000007</v>
      </c>
      <c r="J11" s="164">
        <f t="shared" si="4"/>
        <v>56275.88400000002</v>
      </c>
      <c r="K11" s="165">
        <f t="shared" si="3"/>
        <v>264705.08400000009</v>
      </c>
    </row>
    <row r="12" spans="1:12" ht="63" customHeight="1" x14ac:dyDescent="0.25">
      <c r="A12" s="162" t="s">
        <v>396</v>
      </c>
      <c r="B12" s="8" t="s">
        <v>397</v>
      </c>
      <c r="C12" s="166">
        <v>74</v>
      </c>
      <c r="D12" s="167" t="s">
        <v>13</v>
      </c>
      <c r="E12" s="164">
        <v>500</v>
      </c>
      <c r="F12" s="164">
        <v>200</v>
      </c>
      <c r="G12" s="164">
        <f t="shared" si="0"/>
        <v>37000</v>
      </c>
      <c r="H12" s="168">
        <f t="shared" si="1"/>
        <v>14800</v>
      </c>
      <c r="I12" s="164">
        <f t="shared" si="2"/>
        <v>51800</v>
      </c>
      <c r="J12" s="164">
        <f t="shared" si="4"/>
        <v>13986</v>
      </c>
      <c r="K12" s="165">
        <f t="shared" si="3"/>
        <v>65786</v>
      </c>
    </row>
    <row r="13" spans="1:12" ht="25.5" customHeight="1" x14ac:dyDescent="0.25">
      <c r="A13" s="162" t="s">
        <v>398</v>
      </c>
      <c r="B13" s="8" t="s">
        <v>399</v>
      </c>
      <c r="C13" s="163">
        <f>+C8</f>
        <v>7.4</v>
      </c>
      <c r="D13" s="167" t="s">
        <v>11</v>
      </c>
      <c r="E13" s="164">
        <v>6700</v>
      </c>
      <c r="F13" s="164">
        <v>1500</v>
      </c>
      <c r="G13" s="164">
        <f t="shared" si="0"/>
        <v>49580</v>
      </c>
      <c r="H13" s="168">
        <f t="shared" si="1"/>
        <v>11100</v>
      </c>
      <c r="I13" s="164">
        <f t="shared" si="2"/>
        <v>60680</v>
      </c>
      <c r="J13" s="164">
        <f t="shared" si="4"/>
        <v>16383.599999999999</v>
      </c>
      <c r="K13" s="165">
        <f t="shared" si="3"/>
        <v>77063.600000000006</v>
      </c>
    </row>
    <row r="14" spans="1:12" ht="28.5" customHeight="1" x14ac:dyDescent="0.25">
      <c r="A14" s="162" t="s">
        <v>400</v>
      </c>
      <c r="B14" s="8" t="s">
        <v>401</v>
      </c>
      <c r="C14" s="163">
        <f>+C9</f>
        <v>8</v>
      </c>
      <c r="D14" s="167" t="s">
        <v>11</v>
      </c>
      <c r="E14" s="164">
        <v>6700</v>
      </c>
      <c r="F14" s="164">
        <v>1500</v>
      </c>
      <c r="G14" s="164">
        <f t="shared" si="0"/>
        <v>53600</v>
      </c>
      <c r="H14" s="168">
        <f t="shared" si="1"/>
        <v>12000</v>
      </c>
      <c r="I14" s="164">
        <f t="shared" si="2"/>
        <v>65600</v>
      </c>
      <c r="J14" s="164">
        <f t="shared" si="4"/>
        <v>17712</v>
      </c>
      <c r="K14" s="165">
        <f t="shared" si="3"/>
        <v>83312</v>
      </c>
    </row>
    <row r="15" spans="1:12" ht="40.65" customHeight="1" x14ac:dyDescent="0.25">
      <c r="A15" s="162" t="s">
        <v>402</v>
      </c>
      <c r="B15" s="8" t="s">
        <v>403</v>
      </c>
      <c r="C15" s="166">
        <v>174</v>
      </c>
      <c r="D15" s="167" t="s">
        <v>13</v>
      </c>
      <c r="E15" s="164">
        <v>2000</v>
      </c>
      <c r="F15" s="164">
        <v>1500</v>
      </c>
      <c r="G15" s="164">
        <f t="shared" si="0"/>
        <v>348000</v>
      </c>
      <c r="H15" s="164">
        <f t="shared" si="1"/>
        <v>261000</v>
      </c>
      <c r="I15" s="164">
        <f t="shared" si="2"/>
        <v>609000</v>
      </c>
      <c r="J15" s="164">
        <f t="shared" si="4"/>
        <v>164430</v>
      </c>
      <c r="K15" s="165">
        <f t="shared" si="3"/>
        <v>773430</v>
      </c>
    </row>
    <row r="16" spans="1:12" ht="18.45" customHeight="1" x14ac:dyDescent="0.25">
      <c r="A16" s="162" t="s">
        <v>404</v>
      </c>
      <c r="B16" s="8" t="s">
        <v>405</v>
      </c>
      <c r="C16" s="163">
        <f>+C7</f>
        <v>364</v>
      </c>
      <c r="D16" s="167" t="s">
        <v>12</v>
      </c>
      <c r="E16" s="164"/>
      <c r="F16" s="164">
        <v>150</v>
      </c>
      <c r="G16" s="164">
        <f t="shared" si="0"/>
        <v>0</v>
      </c>
      <c r="H16" s="164">
        <f t="shared" si="1"/>
        <v>54600</v>
      </c>
      <c r="I16" s="164">
        <f t="shared" si="2"/>
        <v>54600</v>
      </c>
      <c r="J16" s="164">
        <f t="shared" si="4"/>
        <v>14742</v>
      </c>
      <c r="K16" s="165">
        <f t="shared" si="3"/>
        <v>69342</v>
      </c>
    </row>
    <row r="17" spans="1:13" ht="30.15" customHeight="1" x14ac:dyDescent="0.25">
      <c r="A17" s="162" t="s">
        <v>406</v>
      </c>
      <c r="B17" s="8" t="s">
        <v>407</v>
      </c>
      <c r="C17" s="163">
        <f>C7*0.2</f>
        <v>72.8</v>
      </c>
      <c r="D17" s="167" t="s">
        <v>11</v>
      </c>
      <c r="E17" s="164">
        <v>7500</v>
      </c>
      <c r="F17" s="164">
        <v>2100</v>
      </c>
      <c r="G17" s="164">
        <f t="shared" si="0"/>
        <v>546000</v>
      </c>
      <c r="H17" s="164">
        <f t="shared" si="1"/>
        <v>152880</v>
      </c>
      <c r="I17" s="164">
        <f t="shared" si="2"/>
        <v>698880</v>
      </c>
      <c r="J17" s="164">
        <f t="shared" si="4"/>
        <v>188697.60000000001</v>
      </c>
      <c r="K17" s="165">
        <f t="shared" si="3"/>
        <v>887577.59999999998</v>
      </c>
    </row>
    <row r="18" spans="1:13" ht="29.4" customHeight="1" x14ac:dyDescent="0.25">
      <c r="A18" s="162" t="s">
        <v>408</v>
      </c>
      <c r="B18" s="8" t="s">
        <v>409</v>
      </c>
      <c r="C18" s="163">
        <f>C7*0.12</f>
        <v>43.68</v>
      </c>
      <c r="D18" s="167" t="s">
        <v>11</v>
      </c>
      <c r="E18" s="164">
        <v>7500</v>
      </c>
      <c r="F18" s="164">
        <v>2100</v>
      </c>
      <c r="G18" s="164">
        <f t="shared" si="0"/>
        <v>327600</v>
      </c>
      <c r="H18" s="168">
        <f t="shared" si="1"/>
        <v>91728</v>
      </c>
      <c r="I18" s="164">
        <f t="shared" si="2"/>
        <v>419328</v>
      </c>
      <c r="J18" s="164">
        <f t="shared" si="4"/>
        <v>113218.56</v>
      </c>
      <c r="K18" s="165">
        <f t="shared" si="3"/>
        <v>532546.56000000006</v>
      </c>
    </row>
    <row r="19" spans="1:13" ht="40.65" customHeight="1" x14ac:dyDescent="0.25">
      <c r="A19" s="162" t="s">
        <v>410</v>
      </c>
      <c r="B19" s="8" t="s">
        <v>411</v>
      </c>
      <c r="C19" s="163">
        <f>C7*0.035</f>
        <v>12.740000000000002</v>
      </c>
      <c r="D19" s="167" t="s">
        <v>11</v>
      </c>
      <c r="E19" s="164">
        <v>7800</v>
      </c>
      <c r="F19" s="164">
        <v>5900</v>
      </c>
      <c r="G19" s="164">
        <f t="shared" si="0"/>
        <v>99372.000000000015</v>
      </c>
      <c r="H19" s="164">
        <f t="shared" si="1"/>
        <v>75166.000000000015</v>
      </c>
      <c r="I19" s="164">
        <f t="shared" si="2"/>
        <v>174538.00000000003</v>
      </c>
      <c r="J19" s="164">
        <f t="shared" si="4"/>
        <v>47125.260000000009</v>
      </c>
      <c r="K19" s="165">
        <f t="shared" si="3"/>
        <v>221663.26000000004</v>
      </c>
    </row>
    <row r="20" spans="1:13" ht="46.2" x14ac:dyDescent="0.25">
      <c r="A20" s="162" t="s">
        <v>412</v>
      </c>
      <c r="B20" s="8" t="s">
        <v>14</v>
      </c>
      <c r="C20" s="166">
        <v>76</v>
      </c>
      <c r="D20" s="167" t="s">
        <v>12</v>
      </c>
      <c r="E20" s="164">
        <v>2800</v>
      </c>
      <c r="F20" s="164">
        <v>2900</v>
      </c>
      <c r="G20" s="164">
        <f t="shared" si="0"/>
        <v>212800</v>
      </c>
      <c r="H20" s="164">
        <f t="shared" si="1"/>
        <v>220400</v>
      </c>
      <c r="I20" s="164">
        <f t="shared" si="2"/>
        <v>433200</v>
      </c>
      <c r="J20" s="164">
        <f t="shared" si="4"/>
        <v>116964</v>
      </c>
      <c r="K20" s="165">
        <f t="shared" si="3"/>
        <v>550164</v>
      </c>
    </row>
    <row r="21" spans="1:13" ht="40.5" customHeight="1" x14ac:dyDescent="0.25">
      <c r="A21" s="162"/>
      <c r="B21" s="10" t="s">
        <v>413</v>
      </c>
      <c r="C21" s="166">
        <f>C7</f>
        <v>364</v>
      </c>
      <c r="D21" s="167" t="s">
        <v>12</v>
      </c>
      <c r="E21" s="731">
        <v>7900</v>
      </c>
      <c r="F21" s="731"/>
      <c r="G21" s="164"/>
      <c r="H21" s="164"/>
      <c r="I21" s="164">
        <f>C21*E21</f>
        <v>2875600</v>
      </c>
      <c r="J21" s="164">
        <f t="shared" si="4"/>
        <v>776412</v>
      </c>
      <c r="K21" s="165">
        <f t="shared" si="3"/>
        <v>3652012</v>
      </c>
    </row>
    <row r="22" spans="1:13" ht="35.4" thickBot="1" x14ac:dyDescent="0.3">
      <c r="A22" s="169" t="s">
        <v>414</v>
      </c>
      <c r="B22" s="170" t="s">
        <v>415</v>
      </c>
      <c r="C22" s="171">
        <v>2</v>
      </c>
      <c r="D22" s="172" t="s">
        <v>416</v>
      </c>
      <c r="E22" s="173">
        <v>95000</v>
      </c>
      <c r="F22" s="173">
        <v>41224</v>
      </c>
      <c r="G22" s="173">
        <f>C22*E22</f>
        <v>190000</v>
      </c>
      <c r="H22" s="173">
        <f>C22*F22</f>
        <v>82448</v>
      </c>
      <c r="I22" s="173">
        <f>+G22+H22</f>
        <v>272448</v>
      </c>
      <c r="J22" s="173">
        <f>+I22/100*$L$4</f>
        <v>73560.960000000006</v>
      </c>
      <c r="K22" s="174">
        <f>+I22+J22</f>
        <v>346008.96</v>
      </c>
    </row>
    <row r="23" spans="1:13" ht="13.8" thickBot="1" x14ac:dyDescent="0.3">
      <c r="A23" s="542"/>
      <c r="B23" s="543" t="s">
        <v>417</v>
      </c>
      <c r="C23" s="544"/>
      <c r="D23" s="542"/>
      <c r="E23" s="545"/>
      <c r="F23" s="545"/>
      <c r="G23" s="47"/>
      <c r="H23" s="47"/>
      <c r="I23" s="546">
        <f>SUM(I5:I22)</f>
        <v>6385501.4000000004</v>
      </c>
      <c r="J23" s="352">
        <f>I23*0.27</f>
        <v>1724085.3780000003</v>
      </c>
      <c r="K23" s="547">
        <f>I23+J23</f>
        <v>8109586.7780000009</v>
      </c>
      <c r="L23" s="177"/>
      <c r="M23" s="177"/>
    </row>
    <row r="24" spans="1:13" x14ac:dyDescent="0.25">
      <c r="A24" s="178"/>
      <c r="B24" s="8"/>
      <c r="C24" s="166"/>
      <c r="D24" s="175"/>
      <c r="E24" s="176"/>
      <c r="F24" s="176"/>
      <c r="G24" s="22"/>
      <c r="H24" s="22"/>
      <c r="I24" s="22"/>
      <c r="J24" s="179"/>
      <c r="K24" s="22"/>
      <c r="L24" s="177"/>
      <c r="M24" s="177"/>
    </row>
    <row r="25" spans="1:13" x14ac:dyDescent="0.25">
      <c r="A25" s="178"/>
      <c r="B25" s="10"/>
      <c r="C25" s="166"/>
      <c r="D25" s="177"/>
      <c r="E25" s="176"/>
      <c r="F25" s="176"/>
      <c r="G25" s="179"/>
      <c r="H25" s="179"/>
      <c r="I25" s="179"/>
      <c r="J25" s="179"/>
      <c r="K25" s="179"/>
      <c r="L25" s="177"/>
      <c r="M25" s="177"/>
    </row>
    <row r="26" spans="1:13" x14ac:dyDescent="0.25">
      <c r="B26" s="155"/>
      <c r="C26" s="155"/>
      <c r="I26" s="203"/>
      <c r="L26" s="177"/>
      <c r="M26" s="177"/>
    </row>
    <row r="27" spans="1:13" x14ac:dyDescent="0.25">
      <c r="A27" s="175"/>
      <c r="B27" s="8"/>
      <c r="C27" s="166"/>
      <c r="D27" s="180"/>
      <c r="E27" s="22"/>
      <c r="F27" s="22"/>
      <c r="G27" s="22"/>
      <c r="H27" s="22"/>
      <c r="I27" s="22"/>
      <c r="J27" s="22"/>
      <c r="K27" s="22"/>
      <c r="L27" s="175"/>
      <c r="M27" s="175"/>
    </row>
    <row r="28" spans="1:13" x14ac:dyDescent="0.25">
      <c r="A28" s="175"/>
      <c r="B28" s="8"/>
      <c r="C28" s="166"/>
      <c r="D28" s="175"/>
      <c r="E28" s="22"/>
      <c r="F28" s="22"/>
      <c r="G28" s="22"/>
      <c r="H28" s="22"/>
      <c r="I28" s="22"/>
      <c r="J28" s="22"/>
      <c r="K28" s="22"/>
      <c r="L28" s="175"/>
      <c r="M28" s="175"/>
    </row>
    <row r="29" spans="1:13" x14ac:dyDescent="0.25">
      <c r="A29" s="175"/>
      <c r="B29" s="8"/>
      <c r="C29" s="166"/>
      <c r="D29" s="175"/>
      <c r="E29" s="22"/>
      <c r="F29" s="22"/>
      <c r="G29" s="22"/>
      <c r="H29" s="22"/>
      <c r="I29" s="22"/>
      <c r="J29" s="22"/>
      <c r="K29" s="22"/>
      <c r="L29" s="175"/>
      <c r="M29" s="175"/>
    </row>
    <row r="30" spans="1:13" x14ac:dyDescent="0.25">
      <c r="A30" s="175"/>
      <c r="B30" s="181"/>
      <c r="C30" s="166"/>
      <c r="D30" s="175"/>
      <c r="E30" s="22"/>
      <c r="F30" s="22"/>
      <c r="G30" s="22"/>
      <c r="H30" s="22"/>
      <c r="I30" s="22"/>
      <c r="J30" s="22"/>
      <c r="K30" s="22"/>
      <c r="L30" s="175"/>
      <c r="M30" s="175"/>
    </row>
    <row r="31" spans="1:13" x14ac:dyDescent="0.25">
      <c r="A31" s="175"/>
      <c r="B31" s="10"/>
      <c r="C31" s="166"/>
      <c r="D31" s="175"/>
      <c r="E31" s="22"/>
      <c r="F31" s="22"/>
      <c r="G31" s="22"/>
      <c r="H31" s="22"/>
      <c r="I31" s="22"/>
      <c r="J31" s="22"/>
      <c r="K31" s="22"/>
      <c r="L31" s="175"/>
      <c r="M31" s="175"/>
    </row>
    <row r="32" spans="1:13" s="186" customFormat="1" ht="13.8" x14ac:dyDescent="0.25">
      <c r="A32" s="182"/>
      <c r="B32" s="183"/>
      <c r="C32" s="184"/>
      <c r="D32" s="182"/>
      <c r="E32" s="182"/>
      <c r="F32" s="182"/>
      <c r="G32" s="185"/>
      <c r="H32" s="185"/>
      <c r="I32" s="185"/>
      <c r="J32" s="185"/>
      <c r="K32" s="185"/>
      <c r="L32" s="182"/>
      <c r="M32" s="182"/>
    </row>
    <row r="33" spans="1:13" x14ac:dyDescent="0.25">
      <c r="A33" s="175"/>
      <c r="B33" s="8"/>
      <c r="C33" s="163"/>
      <c r="D33" s="175"/>
      <c r="E33" s="175"/>
      <c r="F33" s="175"/>
      <c r="G33" s="175"/>
      <c r="H33" s="175"/>
      <c r="I33" s="180"/>
      <c r="J33" s="175"/>
      <c r="K33" s="175"/>
      <c r="L33" s="175"/>
      <c r="M33" s="175"/>
    </row>
    <row r="34" spans="1:13" x14ac:dyDescent="0.25">
      <c r="A34" s="175"/>
      <c r="B34" s="8"/>
      <c r="C34" s="163"/>
      <c r="D34" s="175"/>
      <c r="E34" s="175"/>
      <c r="F34" s="175"/>
      <c r="G34" s="175"/>
      <c r="H34" s="175"/>
      <c r="I34" s="180"/>
      <c r="J34" s="175"/>
      <c r="K34" s="175"/>
      <c r="L34" s="175"/>
      <c r="M34" s="175"/>
    </row>
    <row r="35" spans="1:13" x14ac:dyDescent="0.25">
      <c r="A35" s="175"/>
      <c r="B35" s="8"/>
      <c r="C35" s="163"/>
      <c r="D35" s="175"/>
      <c r="E35" s="175"/>
      <c r="F35" s="175"/>
      <c r="G35" s="175"/>
      <c r="H35" s="175"/>
      <c r="I35" s="175"/>
      <c r="J35" s="175"/>
      <c r="K35" s="175"/>
      <c r="L35" s="175"/>
      <c r="M35" s="175"/>
    </row>
    <row r="36" spans="1:13" x14ac:dyDescent="0.25">
      <c r="A36" s="175"/>
      <c r="B36" s="8"/>
      <c r="C36" s="163"/>
      <c r="D36" s="175"/>
      <c r="E36" s="175"/>
      <c r="F36" s="175"/>
      <c r="G36" s="175"/>
      <c r="H36" s="175"/>
      <c r="I36" s="175"/>
      <c r="J36" s="175"/>
      <c r="K36" s="175"/>
      <c r="L36" s="175"/>
      <c r="M36" s="175"/>
    </row>
    <row r="37" spans="1:13" x14ac:dyDescent="0.25">
      <c r="A37" s="175"/>
      <c r="B37" s="8"/>
      <c r="C37" s="163"/>
      <c r="D37" s="175"/>
      <c r="E37" s="175"/>
      <c r="F37" s="175"/>
      <c r="G37" s="175"/>
      <c r="H37" s="175"/>
      <c r="I37" s="175"/>
      <c r="J37" s="175"/>
      <c r="K37" s="175"/>
      <c r="L37" s="175"/>
      <c r="M37" s="175"/>
    </row>
    <row r="38" spans="1:13" x14ac:dyDescent="0.25">
      <c r="A38" s="175"/>
      <c r="B38" s="8"/>
      <c r="C38" s="163"/>
      <c r="D38" s="175"/>
      <c r="E38" s="175"/>
      <c r="F38" s="175"/>
      <c r="G38" s="175"/>
      <c r="H38" s="175"/>
      <c r="I38" s="175"/>
      <c r="J38" s="175"/>
      <c r="K38" s="175"/>
      <c r="L38" s="175"/>
      <c r="M38" s="175"/>
    </row>
    <row r="39" spans="1:13" x14ac:dyDescent="0.25">
      <c r="A39" s="175"/>
      <c r="B39" s="8"/>
      <c r="C39" s="163"/>
      <c r="D39" s="175"/>
      <c r="E39" s="175"/>
      <c r="F39" s="175"/>
      <c r="G39" s="175"/>
      <c r="H39" s="175"/>
      <c r="I39" s="175"/>
      <c r="J39" s="175"/>
      <c r="K39" s="175"/>
      <c r="L39" s="175"/>
      <c r="M39" s="175"/>
    </row>
    <row r="40" spans="1:13" x14ac:dyDescent="0.25">
      <c r="A40" s="175"/>
      <c r="B40" s="8"/>
      <c r="C40" s="163"/>
      <c r="D40" s="175"/>
      <c r="E40" s="175"/>
      <c r="F40" s="175"/>
      <c r="G40" s="175"/>
      <c r="H40" s="175"/>
      <c r="I40" s="175"/>
      <c r="J40" s="175"/>
      <c r="K40" s="175"/>
      <c r="L40" s="175"/>
      <c r="M40" s="175"/>
    </row>
    <row r="41" spans="1:13" x14ac:dyDescent="0.25">
      <c r="A41" s="175"/>
      <c r="B41" s="8"/>
      <c r="C41" s="163"/>
      <c r="D41" s="175"/>
      <c r="E41" s="175"/>
      <c r="F41" s="175"/>
      <c r="G41" s="175"/>
      <c r="H41" s="175"/>
      <c r="I41" s="175"/>
      <c r="J41" s="175"/>
      <c r="K41" s="175"/>
      <c r="L41" s="175"/>
      <c r="M41" s="175"/>
    </row>
  </sheetData>
  <mergeCells count="4">
    <mergeCell ref="A1:K1"/>
    <mergeCell ref="A2:K2"/>
    <mergeCell ref="C4:D4"/>
    <mergeCell ref="E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workbookViewId="0">
      <selection activeCell="C7" sqref="C7"/>
    </sheetView>
  </sheetViews>
  <sheetFormatPr defaultColWidth="9.109375" defaultRowHeight="13.2" x14ac:dyDescent="0.25"/>
  <cols>
    <col min="1" max="1" width="3.88671875" style="155" customWidth="1"/>
    <col min="2" max="2" width="7" style="155" customWidth="1"/>
    <col min="3" max="3" width="46.5546875" style="187" customWidth="1"/>
    <col min="4" max="4" width="8.6640625" style="188" customWidth="1"/>
    <col min="5" max="5" width="6.5546875" style="155" customWidth="1"/>
    <col min="6" max="6" width="9.5546875" style="155" customWidth="1"/>
    <col min="7" max="7" width="8.5546875" style="155" customWidth="1"/>
    <col min="8" max="12" width="12" style="155" customWidth="1"/>
    <col min="13" max="13" width="0" style="155" hidden="1" customWidth="1"/>
    <col min="14" max="16384" width="9.109375" style="155"/>
  </cols>
  <sheetData>
    <row r="1" spans="2:13" ht="17.399999999999999" x14ac:dyDescent="0.3">
      <c r="B1" s="727" t="s">
        <v>532</v>
      </c>
      <c r="C1" s="727"/>
      <c r="D1" s="727"/>
      <c r="E1" s="727"/>
      <c r="F1" s="727"/>
      <c r="G1" s="727"/>
      <c r="H1" s="727"/>
      <c r="I1" s="727"/>
      <c r="J1" s="727"/>
      <c r="K1" s="727"/>
      <c r="L1" s="727"/>
    </row>
    <row r="2" spans="2:13" ht="17.399999999999999" x14ac:dyDescent="0.3">
      <c r="B2" s="728" t="s">
        <v>535</v>
      </c>
      <c r="C2" s="728"/>
      <c r="D2" s="728"/>
      <c r="E2" s="728"/>
      <c r="F2" s="728"/>
      <c r="G2" s="728"/>
      <c r="H2" s="728"/>
      <c r="I2" s="728"/>
      <c r="J2" s="728"/>
      <c r="K2" s="728"/>
      <c r="L2" s="728"/>
    </row>
    <row r="3" spans="2:13" ht="17.399999999999999" x14ac:dyDescent="0.3">
      <c r="B3" s="561"/>
      <c r="C3" s="561"/>
      <c r="D3" s="561"/>
      <c r="E3" s="561"/>
      <c r="F3" s="561"/>
      <c r="G3" s="561"/>
      <c r="H3" s="561"/>
      <c r="I3" s="561"/>
      <c r="J3" s="561"/>
      <c r="K3" s="561"/>
      <c r="L3" s="561"/>
    </row>
    <row r="4" spans="2:13" ht="42.6" thickBot="1" x14ac:dyDescent="0.3">
      <c r="B4" s="562" t="s">
        <v>0</v>
      </c>
      <c r="C4" s="563" t="s">
        <v>1</v>
      </c>
      <c r="D4" s="732" t="s">
        <v>2</v>
      </c>
      <c r="E4" s="733"/>
      <c r="F4" s="564" t="s">
        <v>3</v>
      </c>
      <c r="G4" s="564" t="s">
        <v>4</v>
      </c>
      <c r="H4" s="565" t="s">
        <v>5</v>
      </c>
      <c r="I4" s="565" t="s">
        <v>6</v>
      </c>
      <c r="J4" s="565" t="s">
        <v>7</v>
      </c>
      <c r="K4" s="565" t="s">
        <v>8</v>
      </c>
      <c r="L4" s="565" t="s">
        <v>9</v>
      </c>
      <c r="M4" s="155">
        <v>27</v>
      </c>
    </row>
    <row r="5" spans="2:13" x14ac:dyDescent="0.25">
      <c r="B5" s="189" t="s">
        <v>382</v>
      </c>
      <c r="C5" s="157" t="s">
        <v>418</v>
      </c>
      <c r="D5" s="158">
        <v>1</v>
      </c>
      <c r="E5" s="190" t="s">
        <v>10</v>
      </c>
      <c r="F5" s="191"/>
      <c r="G5" s="191">
        <v>207000</v>
      </c>
      <c r="H5" s="191">
        <f t="shared" ref="H5:H20" si="0">D5*F5</f>
        <v>0</v>
      </c>
      <c r="I5" s="191">
        <f t="shared" ref="I5:I20" si="1">D5*G5</f>
        <v>207000</v>
      </c>
      <c r="J5" s="191">
        <f t="shared" ref="J5:J20" si="2">+H5+I5</f>
        <v>207000</v>
      </c>
      <c r="K5" s="191">
        <f t="shared" ref="K5:K21" si="3">+J5/100*$M$4</f>
        <v>55890</v>
      </c>
      <c r="L5" s="192">
        <f t="shared" ref="L5:L21" si="4">+J5+K5</f>
        <v>262890</v>
      </c>
    </row>
    <row r="6" spans="2:13" ht="34.799999999999997" x14ac:dyDescent="0.25">
      <c r="B6" s="193" t="s">
        <v>384</v>
      </c>
      <c r="C6" s="8" t="s">
        <v>385</v>
      </c>
      <c r="D6" s="163">
        <f>D16*0.255</f>
        <v>235.62</v>
      </c>
      <c r="E6" s="22" t="s">
        <v>11</v>
      </c>
      <c r="F6" s="22"/>
      <c r="G6" s="22">
        <v>1270</v>
      </c>
      <c r="H6" s="22">
        <f t="shared" si="0"/>
        <v>0</v>
      </c>
      <c r="I6" s="22">
        <f t="shared" si="1"/>
        <v>299237.40000000002</v>
      </c>
      <c r="J6" s="22">
        <f t="shared" si="2"/>
        <v>299237.40000000002</v>
      </c>
      <c r="K6" s="22">
        <f t="shared" si="3"/>
        <v>80794.098000000013</v>
      </c>
      <c r="L6" s="194">
        <f t="shared" si="4"/>
        <v>380031.49800000002</v>
      </c>
    </row>
    <row r="7" spans="2:13" x14ac:dyDescent="0.25">
      <c r="B7" s="193" t="s">
        <v>386</v>
      </c>
      <c r="C7" s="8" t="s">
        <v>387</v>
      </c>
      <c r="D7" s="166">
        <v>924</v>
      </c>
      <c r="E7" s="180" t="s">
        <v>12</v>
      </c>
      <c r="F7" s="180"/>
      <c r="G7" s="180">
        <v>250</v>
      </c>
      <c r="H7" s="22">
        <f t="shared" si="0"/>
        <v>0</v>
      </c>
      <c r="I7" s="22">
        <f t="shared" si="1"/>
        <v>231000</v>
      </c>
      <c r="J7" s="22">
        <f t="shared" si="2"/>
        <v>231000</v>
      </c>
      <c r="K7" s="22">
        <f t="shared" si="3"/>
        <v>62370</v>
      </c>
      <c r="L7" s="194">
        <f t="shared" si="4"/>
        <v>293370</v>
      </c>
    </row>
    <row r="8" spans="2:13" ht="23.4" x14ac:dyDescent="0.25">
      <c r="B8" s="193" t="s">
        <v>388</v>
      </c>
      <c r="C8" s="8" t="s">
        <v>389</v>
      </c>
      <c r="D8" s="163">
        <f>D12*0.25*0.4</f>
        <v>23.6</v>
      </c>
      <c r="E8" s="180" t="s">
        <v>11</v>
      </c>
      <c r="F8" s="22"/>
      <c r="G8" s="22">
        <v>1270</v>
      </c>
      <c r="H8" s="22">
        <f t="shared" si="0"/>
        <v>0</v>
      </c>
      <c r="I8" s="22">
        <f t="shared" si="1"/>
        <v>29972</v>
      </c>
      <c r="J8" s="22">
        <f t="shared" si="2"/>
        <v>29972</v>
      </c>
      <c r="K8" s="22">
        <f t="shared" si="3"/>
        <v>8092.4400000000005</v>
      </c>
      <c r="L8" s="194">
        <f t="shared" si="4"/>
        <v>38064.44</v>
      </c>
    </row>
    <row r="9" spans="2:13" ht="23.4" x14ac:dyDescent="0.25">
      <c r="B9" s="193" t="s">
        <v>390</v>
      </c>
      <c r="C9" s="8" t="s">
        <v>419</v>
      </c>
      <c r="D9" s="166">
        <v>24</v>
      </c>
      <c r="E9" s="180" t="s">
        <v>11</v>
      </c>
      <c r="F9" s="22"/>
      <c r="G9" s="22">
        <v>1270</v>
      </c>
      <c r="H9" s="22">
        <f t="shared" si="0"/>
        <v>0</v>
      </c>
      <c r="I9" s="22">
        <f t="shared" si="1"/>
        <v>30480</v>
      </c>
      <c r="J9" s="22">
        <f t="shared" si="2"/>
        <v>30480</v>
      </c>
      <c r="K9" s="22">
        <f t="shared" si="3"/>
        <v>8229.6</v>
      </c>
      <c r="L9" s="194">
        <f t="shared" si="4"/>
        <v>38709.599999999999</v>
      </c>
    </row>
    <row r="10" spans="2:13" ht="34.799999999999997" x14ac:dyDescent="0.25">
      <c r="B10" s="193" t="s">
        <v>392</v>
      </c>
      <c r="C10" s="8" t="s">
        <v>393</v>
      </c>
      <c r="D10" s="166">
        <v>31.64</v>
      </c>
      <c r="E10" s="180" t="s">
        <v>11</v>
      </c>
      <c r="F10" s="22"/>
      <c r="G10" s="22">
        <v>1270</v>
      </c>
      <c r="H10" s="22">
        <f t="shared" si="0"/>
        <v>0</v>
      </c>
      <c r="I10" s="22">
        <f t="shared" si="1"/>
        <v>40182.800000000003</v>
      </c>
      <c r="J10" s="22">
        <f t="shared" si="2"/>
        <v>40182.800000000003</v>
      </c>
      <c r="K10" s="22">
        <f t="shared" si="3"/>
        <v>10849.356000000002</v>
      </c>
      <c r="L10" s="194">
        <f t="shared" si="4"/>
        <v>51032.156000000003</v>
      </c>
    </row>
    <row r="11" spans="2:13" ht="34.799999999999997" x14ac:dyDescent="0.25">
      <c r="B11" s="193" t="s">
        <v>394</v>
      </c>
      <c r="C11" s="8" t="s">
        <v>395</v>
      </c>
      <c r="D11" s="163">
        <f>(D6+D8+D10+D9)*1.35</f>
        <v>425.06100000000004</v>
      </c>
      <c r="E11" s="180" t="s">
        <v>11</v>
      </c>
      <c r="F11" s="22"/>
      <c r="G11" s="22">
        <v>410</v>
      </c>
      <c r="H11" s="22">
        <f t="shared" si="0"/>
        <v>0</v>
      </c>
      <c r="I11" s="22">
        <f t="shared" si="1"/>
        <v>174275.01</v>
      </c>
      <c r="J11" s="22">
        <f t="shared" si="2"/>
        <v>174275.01</v>
      </c>
      <c r="K11" s="22">
        <f t="shared" si="3"/>
        <v>47054.252700000005</v>
      </c>
      <c r="L11" s="194">
        <f t="shared" si="4"/>
        <v>221329.26270000002</v>
      </c>
    </row>
    <row r="12" spans="2:13" ht="57.6" x14ac:dyDescent="0.25">
      <c r="B12" s="193" t="s">
        <v>396</v>
      </c>
      <c r="C12" s="8" t="s">
        <v>420</v>
      </c>
      <c r="D12" s="166">
        <v>236</v>
      </c>
      <c r="E12" s="180" t="s">
        <v>13</v>
      </c>
      <c r="F12" s="22">
        <v>500</v>
      </c>
      <c r="G12" s="22">
        <v>200</v>
      </c>
      <c r="H12" s="22">
        <f t="shared" si="0"/>
        <v>118000</v>
      </c>
      <c r="I12" s="195">
        <f t="shared" si="1"/>
        <v>47200</v>
      </c>
      <c r="J12" s="22">
        <f t="shared" si="2"/>
        <v>165200</v>
      </c>
      <c r="K12" s="22">
        <f t="shared" si="3"/>
        <v>44604</v>
      </c>
      <c r="L12" s="194">
        <f t="shared" si="4"/>
        <v>209804</v>
      </c>
    </row>
    <row r="13" spans="2:13" ht="23.4" x14ac:dyDescent="0.25">
      <c r="B13" s="193" t="s">
        <v>398</v>
      </c>
      <c r="C13" s="8" t="s">
        <v>399</v>
      </c>
      <c r="D13" s="163">
        <f>+D8</f>
        <v>23.6</v>
      </c>
      <c r="E13" s="180" t="s">
        <v>11</v>
      </c>
      <c r="F13" s="22">
        <v>6600</v>
      </c>
      <c r="G13" s="22">
        <v>1400</v>
      </c>
      <c r="H13" s="22">
        <f t="shared" si="0"/>
        <v>155760</v>
      </c>
      <c r="I13" s="195">
        <f t="shared" si="1"/>
        <v>33040</v>
      </c>
      <c r="J13" s="22">
        <f t="shared" si="2"/>
        <v>188800</v>
      </c>
      <c r="K13" s="22">
        <f t="shared" si="3"/>
        <v>50976</v>
      </c>
      <c r="L13" s="194">
        <f t="shared" si="4"/>
        <v>239776</v>
      </c>
    </row>
    <row r="14" spans="2:13" ht="23.4" x14ac:dyDescent="0.25">
      <c r="B14" s="193" t="s">
        <v>400</v>
      </c>
      <c r="C14" s="8" t="s">
        <v>421</v>
      </c>
      <c r="D14" s="163">
        <f>+D9</f>
        <v>24</v>
      </c>
      <c r="E14" s="180" t="s">
        <v>11</v>
      </c>
      <c r="F14" s="22">
        <v>6600</v>
      </c>
      <c r="G14" s="22">
        <v>1400</v>
      </c>
      <c r="H14" s="22">
        <f t="shared" si="0"/>
        <v>158400</v>
      </c>
      <c r="I14" s="195">
        <f t="shared" si="1"/>
        <v>33600</v>
      </c>
      <c r="J14" s="22">
        <f t="shared" si="2"/>
        <v>192000</v>
      </c>
      <c r="K14" s="22">
        <f t="shared" si="3"/>
        <v>51840</v>
      </c>
      <c r="L14" s="194">
        <f t="shared" si="4"/>
        <v>243840</v>
      </c>
    </row>
    <row r="15" spans="2:13" ht="34.799999999999997" x14ac:dyDescent="0.25">
      <c r="B15" s="193" t="s">
        <v>402</v>
      </c>
      <c r="C15" s="8" t="s">
        <v>422</v>
      </c>
      <c r="D15" s="166">
        <v>270</v>
      </c>
      <c r="E15" s="180" t="s">
        <v>13</v>
      </c>
      <c r="F15" s="22">
        <v>1800</v>
      </c>
      <c r="G15" s="22">
        <v>1300</v>
      </c>
      <c r="H15" s="22">
        <f t="shared" si="0"/>
        <v>486000</v>
      </c>
      <c r="I15" s="22">
        <f t="shared" si="1"/>
        <v>351000</v>
      </c>
      <c r="J15" s="22">
        <f t="shared" si="2"/>
        <v>837000</v>
      </c>
      <c r="K15" s="22">
        <f t="shared" si="3"/>
        <v>225990</v>
      </c>
      <c r="L15" s="194">
        <f t="shared" si="4"/>
        <v>1062990</v>
      </c>
    </row>
    <row r="16" spans="2:13" x14ac:dyDescent="0.25">
      <c r="B16" s="193" t="s">
        <v>404</v>
      </c>
      <c r="C16" s="8" t="s">
        <v>405</v>
      </c>
      <c r="D16" s="163">
        <f>+D7</f>
        <v>924</v>
      </c>
      <c r="E16" s="180" t="s">
        <v>12</v>
      </c>
      <c r="F16" s="22"/>
      <c r="G16" s="22">
        <v>150</v>
      </c>
      <c r="H16" s="22">
        <f t="shared" si="0"/>
        <v>0</v>
      </c>
      <c r="I16" s="22">
        <f t="shared" si="1"/>
        <v>138600</v>
      </c>
      <c r="J16" s="22">
        <f t="shared" si="2"/>
        <v>138600</v>
      </c>
      <c r="K16" s="22">
        <f t="shared" si="3"/>
        <v>37422</v>
      </c>
      <c r="L16" s="194">
        <f t="shared" si="4"/>
        <v>176022</v>
      </c>
    </row>
    <row r="17" spans="2:12" ht="23.4" x14ac:dyDescent="0.25">
      <c r="B17" s="193" t="s">
        <v>406</v>
      </c>
      <c r="C17" s="8" t="s">
        <v>407</v>
      </c>
      <c r="D17" s="163">
        <f>D7*0.2</f>
        <v>184.8</v>
      </c>
      <c r="E17" s="180" t="s">
        <v>11</v>
      </c>
      <c r="F17" s="22">
        <v>7500</v>
      </c>
      <c r="G17" s="22">
        <v>1500</v>
      </c>
      <c r="H17" s="22">
        <f t="shared" si="0"/>
        <v>1386000</v>
      </c>
      <c r="I17" s="22">
        <f t="shared" si="1"/>
        <v>277200</v>
      </c>
      <c r="J17" s="22">
        <f t="shared" si="2"/>
        <v>1663200</v>
      </c>
      <c r="K17" s="22">
        <f t="shared" si="3"/>
        <v>449064</v>
      </c>
      <c r="L17" s="194">
        <f t="shared" si="4"/>
        <v>2112264</v>
      </c>
    </row>
    <row r="18" spans="2:12" ht="23.4" x14ac:dyDescent="0.25">
      <c r="B18" s="193" t="s">
        <v>408</v>
      </c>
      <c r="C18" s="8" t="s">
        <v>409</v>
      </c>
      <c r="D18" s="163">
        <f>D7*0.12</f>
        <v>110.88</v>
      </c>
      <c r="E18" s="180" t="s">
        <v>11</v>
      </c>
      <c r="F18" s="22">
        <v>7500</v>
      </c>
      <c r="G18" s="22">
        <v>1500</v>
      </c>
      <c r="H18" s="22">
        <f t="shared" si="0"/>
        <v>831600</v>
      </c>
      <c r="I18" s="195">
        <f t="shared" si="1"/>
        <v>166320</v>
      </c>
      <c r="J18" s="22">
        <f t="shared" si="2"/>
        <v>997920</v>
      </c>
      <c r="K18" s="22">
        <f t="shared" si="3"/>
        <v>269438.40000000002</v>
      </c>
      <c r="L18" s="194">
        <f t="shared" si="4"/>
        <v>1267358.3999999999</v>
      </c>
    </row>
    <row r="19" spans="2:12" ht="34.799999999999997" x14ac:dyDescent="0.25">
      <c r="B19" s="193" t="s">
        <v>410</v>
      </c>
      <c r="C19" s="8" t="s">
        <v>411</v>
      </c>
      <c r="D19" s="163">
        <f>D7*0.035</f>
        <v>32.340000000000003</v>
      </c>
      <c r="E19" s="180" t="s">
        <v>11</v>
      </c>
      <c r="F19" s="22">
        <v>7800</v>
      </c>
      <c r="G19" s="22">
        <v>5800</v>
      </c>
      <c r="H19" s="22">
        <f t="shared" si="0"/>
        <v>252252.00000000003</v>
      </c>
      <c r="I19" s="22">
        <f t="shared" si="1"/>
        <v>187572.00000000003</v>
      </c>
      <c r="J19" s="22">
        <f t="shared" si="2"/>
        <v>439824.00000000006</v>
      </c>
      <c r="K19" s="22">
        <f t="shared" si="3"/>
        <v>118752.48000000003</v>
      </c>
      <c r="L19" s="194">
        <f t="shared" si="4"/>
        <v>558576.4800000001</v>
      </c>
    </row>
    <row r="20" spans="2:12" ht="46.2" x14ac:dyDescent="0.25">
      <c r="B20" s="193" t="s">
        <v>412</v>
      </c>
      <c r="C20" s="8" t="s">
        <v>14</v>
      </c>
      <c r="D20" s="166">
        <v>226</v>
      </c>
      <c r="E20" s="180" t="s">
        <v>12</v>
      </c>
      <c r="F20" s="22">
        <v>2700</v>
      </c>
      <c r="G20" s="22">
        <v>2900</v>
      </c>
      <c r="H20" s="22">
        <f t="shared" si="0"/>
        <v>610200</v>
      </c>
      <c r="I20" s="22">
        <f t="shared" si="1"/>
        <v>655400</v>
      </c>
      <c r="J20" s="22">
        <f t="shared" si="2"/>
        <v>1265600</v>
      </c>
      <c r="K20" s="22">
        <f t="shared" si="3"/>
        <v>341712</v>
      </c>
      <c r="L20" s="194">
        <f t="shared" si="4"/>
        <v>1607312</v>
      </c>
    </row>
    <row r="21" spans="2:12" ht="34.799999999999997" x14ac:dyDescent="0.25">
      <c r="B21" s="193" t="s">
        <v>414</v>
      </c>
      <c r="C21" s="10" t="s">
        <v>413</v>
      </c>
      <c r="D21" s="166">
        <v>924</v>
      </c>
      <c r="E21" s="180" t="s">
        <v>12</v>
      </c>
      <c r="F21" s="734">
        <v>7900</v>
      </c>
      <c r="G21" s="734"/>
      <c r="H21" s="22"/>
      <c r="I21" s="22"/>
      <c r="J21" s="22">
        <f>D21*F21</f>
        <v>7299600</v>
      </c>
      <c r="K21" s="22">
        <f t="shared" si="3"/>
        <v>1970892</v>
      </c>
      <c r="L21" s="194">
        <f t="shared" si="4"/>
        <v>9270492</v>
      </c>
    </row>
    <row r="22" spans="2:12" ht="35.4" thickBot="1" x14ac:dyDescent="0.3">
      <c r="B22" s="169" t="s">
        <v>423</v>
      </c>
      <c r="C22" s="170" t="s">
        <v>415</v>
      </c>
      <c r="D22" s="171">
        <v>2</v>
      </c>
      <c r="E22" s="172" t="s">
        <v>416</v>
      </c>
      <c r="F22" s="173">
        <v>100054.5</v>
      </c>
      <c r="G22" s="173">
        <v>40000</v>
      </c>
      <c r="H22" s="173">
        <f>D22*F22</f>
        <v>200109</v>
      </c>
      <c r="I22" s="173">
        <f>D22*G22</f>
        <v>80000</v>
      </c>
      <c r="J22" s="173">
        <f>+H22+I22</f>
        <v>280109</v>
      </c>
      <c r="K22" s="173">
        <f>+J22/100*$M$4</f>
        <v>75629.430000000008</v>
      </c>
      <c r="L22" s="174">
        <f>+J22+K22</f>
        <v>355738.43</v>
      </c>
    </row>
    <row r="23" spans="2:12" ht="13.8" thickBot="1" x14ac:dyDescent="0.3">
      <c r="B23" s="553"/>
      <c r="C23" s="554" t="s">
        <v>424</v>
      </c>
      <c r="D23" s="555"/>
      <c r="E23" s="556"/>
      <c r="F23" s="557"/>
      <c r="G23" s="557"/>
      <c r="H23" s="496"/>
      <c r="I23" s="496"/>
      <c r="J23" s="558">
        <f>SUM(J5:J22)</f>
        <v>14480000.210000001</v>
      </c>
      <c r="K23" s="559">
        <f>+J23/100*$M$4</f>
        <v>3909600.0567000005</v>
      </c>
      <c r="L23" s="560">
        <f>+J23+K23</f>
        <v>18389600.2667</v>
      </c>
    </row>
    <row r="24" spans="2:12" x14ac:dyDescent="0.25">
      <c r="B24" s="196"/>
      <c r="C24" s="198"/>
      <c r="D24" s="163"/>
      <c r="E24" s="167"/>
      <c r="F24" s="197"/>
      <c r="G24" s="197"/>
      <c r="H24" s="164"/>
      <c r="I24" s="164"/>
      <c r="J24" s="164"/>
      <c r="K24" s="199"/>
      <c r="L24" s="164"/>
    </row>
    <row r="25" spans="2:12" x14ac:dyDescent="0.25">
      <c r="B25" s="196"/>
      <c r="C25" s="198"/>
      <c r="D25" s="163"/>
      <c r="E25" s="167"/>
      <c r="F25" s="197"/>
      <c r="G25" s="197"/>
      <c r="H25" s="164"/>
      <c r="I25" s="164"/>
      <c r="J25" s="164"/>
      <c r="K25" s="199"/>
      <c r="L25" s="164"/>
    </row>
    <row r="26" spans="2:12" x14ac:dyDescent="0.25">
      <c r="B26" s="196"/>
      <c r="C26" s="198"/>
      <c r="D26" s="163"/>
      <c r="E26" s="167"/>
      <c r="F26" s="197"/>
      <c r="G26" s="197"/>
      <c r="H26" s="164"/>
      <c r="I26" s="164"/>
      <c r="J26" s="164"/>
      <c r="K26" s="199"/>
      <c r="L26" s="164"/>
    </row>
    <row r="27" spans="2:12" x14ac:dyDescent="0.25">
      <c r="B27" s="196"/>
      <c r="C27" s="198"/>
      <c r="D27" s="163"/>
      <c r="E27" s="167"/>
      <c r="F27" s="197"/>
      <c r="G27" s="197"/>
      <c r="H27" s="164"/>
      <c r="I27" s="164"/>
      <c r="J27" s="164"/>
      <c r="K27" s="199"/>
      <c r="L27" s="164"/>
    </row>
    <row r="28" spans="2:12" x14ac:dyDescent="0.25">
      <c r="B28" s="196"/>
      <c r="C28" s="198"/>
      <c r="D28" s="163"/>
      <c r="E28" s="167"/>
      <c r="F28" s="197"/>
      <c r="G28" s="197"/>
      <c r="H28" s="164"/>
      <c r="I28" s="164"/>
      <c r="J28" s="164"/>
      <c r="K28" s="199"/>
      <c r="L28" s="164"/>
    </row>
    <row r="29" spans="2:12" x14ac:dyDescent="0.25">
      <c r="B29" s="196"/>
      <c r="C29" s="198"/>
      <c r="D29" s="163"/>
      <c r="E29" s="167"/>
      <c r="F29" s="197"/>
      <c r="G29" s="197"/>
      <c r="H29" s="164"/>
      <c r="I29" s="164"/>
      <c r="J29" s="164"/>
      <c r="K29" s="199"/>
      <c r="L29" s="164"/>
    </row>
    <row r="30" spans="2:12" x14ac:dyDescent="0.25">
      <c r="B30" s="196"/>
      <c r="C30" s="198"/>
      <c r="D30" s="163"/>
      <c r="E30" s="167"/>
      <c r="F30" s="197"/>
      <c r="G30" s="197"/>
      <c r="H30" s="164"/>
      <c r="I30" s="164"/>
      <c r="J30" s="164"/>
      <c r="K30" s="199"/>
      <c r="L30" s="164"/>
    </row>
    <row r="31" spans="2:12" x14ac:dyDescent="0.25">
      <c r="C31" s="200"/>
      <c r="D31" s="201"/>
      <c r="E31" s="202"/>
      <c r="F31" s="202"/>
      <c r="G31" s="202"/>
      <c r="H31" s="202"/>
    </row>
    <row r="32" spans="2:12" x14ac:dyDescent="0.25">
      <c r="C32" s="200"/>
      <c r="D32" s="201"/>
      <c r="E32" s="202"/>
      <c r="F32" s="202"/>
      <c r="G32" s="202"/>
      <c r="H32" s="202"/>
    </row>
    <row r="33" spans="3:10" x14ac:dyDescent="0.25">
      <c r="C33" s="200"/>
      <c r="D33" s="201"/>
      <c r="E33" s="202"/>
      <c r="F33" s="202"/>
      <c r="G33" s="202"/>
      <c r="H33" s="202"/>
      <c r="J33" s="203"/>
    </row>
    <row r="34" spans="3:10" x14ac:dyDescent="0.25">
      <c r="C34" s="200"/>
      <c r="D34" s="201"/>
      <c r="E34" s="202"/>
      <c r="F34" s="202"/>
      <c r="G34" s="202"/>
      <c r="H34" s="202"/>
      <c r="J34" s="203"/>
    </row>
    <row r="35" spans="3:10" x14ac:dyDescent="0.25">
      <c r="C35" s="200"/>
      <c r="D35" s="201"/>
      <c r="E35" s="202"/>
      <c r="F35" s="202"/>
      <c r="G35" s="202"/>
      <c r="H35" s="202"/>
    </row>
    <row r="36" spans="3:10" x14ac:dyDescent="0.25">
      <c r="C36" s="200"/>
      <c r="D36" s="201"/>
      <c r="E36" s="202"/>
      <c r="F36" s="202"/>
      <c r="G36" s="202"/>
      <c r="H36" s="202"/>
    </row>
    <row r="37" spans="3:10" x14ac:dyDescent="0.25">
      <c r="C37" s="200"/>
      <c r="D37" s="201"/>
      <c r="E37" s="202"/>
      <c r="F37" s="202"/>
      <c r="G37" s="202"/>
      <c r="H37" s="202"/>
    </row>
  </sheetData>
  <mergeCells count="4">
    <mergeCell ref="B1:L1"/>
    <mergeCell ref="B2:L2"/>
    <mergeCell ref="D4:E4"/>
    <mergeCell ref="F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workbookViewId="0">
      <selection activeCell="P9" sqref="P9"/>
    </sheetView>
  </sheetViews>
  <sheetFormatPr defaultColWidth="9.109375" defaultRowHeight="13.2" x14ac:dyDescent="0.25"/>
  <cols>
    <col min="1" max="1" width="9.109375" style="3"/>
    <col min="2" max="2" width="4.6640625" style="3" bestFit="1" customWidth="1"/>
    <col min="3" max="3" width="46.5546875" style="2" customWidth="1"/>
    <col min="4" max="4" width="8.6640625" style="233" customWidth="1"/>
    <col min="5" max="5" width="6.5546875" style="3" customWidth="1"/>
    <col min="6" max="7" width="10.109375" style="3" customWidth="1"/>
    <col min="8" max="11" width="11.5546875" style="3" customWidth="1"/>
    <col min="12" max="12" width="13.5546875" style="3" bestFit="1" customWidth="1"/>
    <col min="13" max="13" width="0" style="3" hidden="1" customWidth="1"/>
    <col min="14" max="16384" width="9.109375" style="3"/>
  </cols>
  <sheetData>
    <row r="1" spans="2:13" ht="17.399999999999999" x14ac:dyDescent="0.3">
      <c r="B1" s="727" t="s">
        <v>497</v>
      </c>
      <c r="C1" s="727"/>
      <c r="D1" s="727"/>
      <c r="E1" s="727"/>
      <c r="F1" s="727"/>
      <c r="G1" s="727"/>
      <c r="H1" s="727"/>
      <c r="I1" s="727"/>
      <c r="J1" s="727"/>
      <c r="K1" s="727"/>
      <c r="L1" s="727"/>
    </row>
    <row r="2" spans="2:13" ht="17.399999999999999" x14ac:dyDescent="0.3">
      <c r="B2" s="735" t="s">
        <v>425</v>
      </c>
      <c r="C2" s="736"/>
      <c r="D2" s="736"/>
      <c r="E2" s="736"/>
      <c r="F2" s="736"/>
      <c r="G2" s="736"/>
      <c r="H2" s="736"/>
      <c r="I2" s="736"/>
      <c r="J2" s="736"/>
      <c r="K2" s="736"/>
      <c r="L2" s="736"/>
    </row>
    <row r="3" spans="2:13" ht="18" thickBot="1" x14ac:dyDescent="0.35">
      <c r="B3" s="316"/>
      <c r="C3" s="317"/>
      <c r="D3" s="317"/>
      <c r="E3" s="317"/>
      <c r="F3" s="317"/>
      <c r="G3" s="317"/>
      <c r="H3" s="317"/>
      <c r="I3" s="317"/>
      <c r="J3" s="317"/>
      <c r="K3" s="317"/>
      <c r="L3" s="317"/>
    </row>
    <row r="4" spans="2:13" ht="26.25" customHeight="1" thickBot="1" x14ac:dyDescent="0.3">
      <c r="B4" s="664" t="s">
        <v>0</v>
      </c>
      <c r="C4" s="665" t="s">
        <v>1</v>
      </c>
      <c r="D4" s="737" t="s">
        <v>2</v>
      </c>
      <c r="E4" s="737"/>
      <c r="F4" s="666" t="s">
        <v>3</v>
      </c>
      <c r="G4" s="666" t="s">
        <v>4</v>
      </c>
      <c r="H4" s="667" t="s">
        <v>5</v>
      </c>
      <c r="I4" s="667" t="s">
        <v>6</v>
      </c>
      <c r="J4" s="667" t="s">
        <v>7</v>
      </c>
      <c r="K4" s="667" t="s">
        <v>8</v>
      </c>
      <c r="L4" s="668" t="s">
        <v>9</v>
      </c>
      <c r="M4" s="3">
        <v>27</v>
      </c>
    </row>
    <row r="5" spans="2:13" ht="17.25" customHeight="1" x14ac:dyDescent="0.25">
      <c r="B5" s="209" t="s">
        <v>382</v>
      </c>
      <c r="C5" s="663" t="s">
        <v>418</v>
      </c>
      <c r="D5" s="6">
        <v>1</v>
      </c>
      <c r="E5" s="4" t="s">
        <v>10</v>
      </c>
      <c r="F5" s="210"/>
      <c r="G5" s="210">
        <v>207000</v>
      </c>
      <c r="H5" s="210">
        <f t="shared" ref="H5:H19" si="0">D5*F5</f>
        <v>0</v>
      </c>
      <c r="I5" s="210">
        <f t="shared" ref="I5:I19" si="1">D5*G5</f>
        <v>207000</v>
      </c>
      <c r="J5" s="210">
        <f t="shared" ref="J5:J19" si="2">+H5+I5</f>
        <v>207000</v>
      </c>
      <c r="K5" s="210">
        <f>+J5/100*$M$4</f>
        <v>55890</v>
      </c>
      <c r="L5" s="211">
        <f t="shared" ref="L5:L20" si="3">+J5+K5</f>
        <v>262890</v>
      </c>
    </row>
    <row r="6" spans="2:13" ht="41.25" customHeight="1" x14ac:dyDescent="0.25">
      <c r="B6" s="209" t="s">
        <v>384</v>
      </c>
      <c r="C6" s="200" t="s">
        <v>385</v>
      </c>
      <c r="D6" s="163">
        <f>D16*0.255</f>
        <v>2037.96</v>
      </c>
      <c r="E6" s="210" t="s">
        <v>11</v>
      </c>
      <c r="F6" s="164"/>
      <c r="G6" s="164">
        <v>1270</v>
      </c>
      <c r="H6" s="210">
        <f t="shared" si="0"/>
        <v>0</v>
      </c>
      <c r="I6" s="210">
        <f t="shared" si="1"/>
        <v>2588209.2000000002</v>
      </c>
      <c r="J6" s="210">
        <f t="shared" si="2"/>
        <v>2588209.2000000002</v>
      </c>
      <c r="K6" s="210">
        <f t="shared" ref="K6:K20" si="4">+J6/100*$M$4</f>
        <v>698816.48400000005</v>
      </c>
      <c r="L6" s="211">
        <f t="shared" si="3"/>
        <v>3287025.6840000004</v>
      </c>
    </row>
    <row r="7" spans="2:13" ht="15" customHeight="1" x14ac:dyDescent="0.25">
      <c r="B7" s="209" t="s">
        <v>386</v>
      </c>
      <c r="C7" s="212" t="s">
        <v>426</v>
      </c>
      <c r="D7" s="6">
        <f>111*72</f>
        <v>7992</v>
      </c>
      <c r="E7" s="213" t="s">
        <v>12</v>
      </c>
      <c r="F7" s="167"/>
      <c r="G7" s="167">
        <v>250</v>
      </c>
      <c r="H7" s="210">
        <f t="shared" si="0"/>
        <v>0</v>
      </c>
      <c r="I7" s="210">
        <f t="shared" si="1"/>
        <v>1998000</v>
      </c>
      <c r="J7" s="210">
        <f t="shared" si="2"/>
        <v>1998000</v>
      </c>
      <c r="K7" s="210">
        <f t="shared" si="4"/>
        <v>539460</v>
      </c>
      <c r="L7" s="211">
        <f t="shared" si="3"/>
        <v>2537460</v>
      </c>
    </row>
    <row r="8" spans="2:13" ht="37.5" customHeight="1" x14ac:dyDescent="0.25">
      <c r="B8" s="209" t="s">
        <v>388</v>
      </c>
      <c r="C8" s="214" t="s">
        <v>427</v>
      </c>
      <c r="D8" s="163">
        <v>178.6</v>
      </c>
      <c r="E8" s="213" t="s">
        <v>11</v>
      </c>
      <c r="F8" s="164"/>
      <c r="G8" s="164">
        <v>1270</v>
      </c>
      <c r="H8" s="210">
        <f t="shared" si="0"/>
        <v>0</v>
      </c>
      <c r="I8" s="210">
        <f t="shared" si="1"/>
        <v>226822</v>
      </c>
      <c r="J8" s="210">
        <f t="shared" si="2"/>
        <v>226822</v>
      </c>
      <c r="K8" s="210">
        <f t="shared" si="4"/>
        <v>61241.939999999995</v>
      </c>
      <c r="L8" s="211">
        <f t="shared" si="3"/>
        <v>288063.94</v>
      </c>
    </row>
    <row r="9" spans="2:13" ht="29.25" customHeight="1" x14ac:dyDescent="0.25">
      <c r="B9" s="209" t="s">
        <v>390</v>
      </c>
      <c r="C9" s="214" t="s">
        <v>428</v>
      </c>
      <c r="D9" s="6">
        <f>12*4</f>
        <v>48</v>
      </c>
      <c r="E9" s="213" t="s">
        <v>11</v>
      </c>
      <c r="F9" s="164"/>
      <c r="G9" s="164">
        <v>1270</v>
      </c>
      <c r="H9" s="210">
        <f t="shared" si="0"/>
        <v>0</v>
      </c>
      <c r="I9" s="210">
        <f t="shared" si="1"/>
        <v>60960</v>
      </c>
      <c r="J9" s="210">
        <f t="shared" si="2"/>
        <v>60960</v>
      </c>
      <c r="K9" s="210">
        <f t="shared" si="4"/>
        <v>16459.2</v>
      </c>
      <c r="L9" s="211">
        <f t="shared" si="3"/>
        <v>77419.199999999997</v>
      </c>
    </row>
    <row r="10" spans="2:13" ht="42" customHeight="1" x14ac:dyDescent="0.25">
      <c r="B10" s="209" t="s">
        <v>392</v>
      </c>
      <c r="C10" s="214" t="s">
        <v>429</v>
      </c>
      <c r="D10" s="11">
        <f>(D6+D8+D9)*1.35</f>
        <v>3057.1559999999999</v>
      </c>
      <c r="E10" s="213" t="s">
        <v>11</v>
      </c>
      <c r="F10" s="164"/>
      <c r="G10" s="164">
        <v>410</v>
      </c>
      <c r="H10" s="210">
        <f t="shared" si="0"/>
        <v>0</v>
      </c>
      <c r="I10" s="210">
        <f t="shared" si="1"/>
        <v>1253433.96</v>
      </c>
      <c r="J10" s="210">
        <f t="shared" si="2"/>
        <v>1253433.96</v>
      </c>
      <c r="K10" s="210">
        <f t="shared" si="4"/>
        <v>338427.1692</v>
      </c>
      <c r="L10" s="211">
        <f t="shared" si="3"/>
        <v>1591861.1291999999</v>
      </c>
    </row>
    <row r="11" spans="2:13" ht="39" customHeight="1" x14ac:dyDescent="0.25">
      <c r="B11" s="209" t="s">
        <v>394</v>
      </c>
      <c r="C11" s="200" t="s">
        <v>430</v>
      </c>
      <c r="D11" s="6">
        <f>117*14</f>
        <v>1638</v>
      </c>
      <c r="E11" s="213" t="s">
        <v>13</v>
      </c>
      <c r="F11" s="164">
        <v>500</v>
      </c>
      <c r="G11" s="164">
        <v>200</v>
      </c>
      <c r="H11" s="210">
        <f t="shared" si="0"/>
        <v>819000</v>
      </c>
      <c r="I11" s="215">
        <f t="shared" si="1"/>
        <v>327600</v>
      </c>
      <c r="J11" s="210">
        <f t="shared" si="2"/>
        <v>1146600</v>
      </c>
      <c r="K11" s="210">
        <f t="shared" si="4"/>
        <v>309582</v>
      </c>
      <c r="L11" s="211">
        <f t="shared" si="3"/>
        <v>1456182</v>
      </c>
    </row>
    <row r="12" spans="2:13" ht="34.799999999999997" x14ac:dyDescent="0.25">
      <c r="B12" s="209" t="s">
        <v>396</v>
      </c>
      <c r="C12" s="214" t="s">
        <v>431</v>
      </c>
      <c r="D12" s="6">
        <f>72*2</f>
        <v>144</v>
      </c>
      <c r="E12" s="213" t="s">
        <v>13</v>
      </c>
      <c r="F12" s="164">
        <v>600</v>
      </c>
      <c r="G12" s="164">
        <v>200</v>
      </c>
      <c r="H12" s="210">
        <f t="shared" si="0"/>
        <v>86400</v>
      </c>
      <c r="I12" s="215">
        <f t="shared" si="1"/>
        <v>28800</v>
      </c>
      <c r="J12" s="210">
        <f t="shared" si="2"/>
        <v>115200</v>
      </c>
      <c r="K12" s="210">
        <f t="shared" si="4"/>
        <v>31104</v>
      </c>
      <c r="L12" s="211">
        <f t="shared" si="3"/>
        <v>146304</v>
      </c>
    </row>
    <row r="13" spans="2:13" ht="28.95" customHeight="1" x14ac:dyDescent="0.25">
      <c r="B13" s="209" t="s">
        <v>398</v>
      </c>
      <c r="C13" s="214" t="s">
        <v>399</v>
      </c>
      <c r="D13" s="11">
        <f>+D8</f>
        <v>178.6</v>
      </c>
      <c r="E13" s="213" t="s">
        <v>11</v>
      </c>
      <c r="F13" s="164">
        <v>6600</v>
      </c>
      <c r="G13" s="164">
        <v>1400</v>
      </c>
      <c r="H13" s="210">
        <f t="shared" si="0"/>
        <v>1178760</v>
      </c>
      <c r="I13" s="215">
        <f t="shared" si="1"/>
        <v>250040</v>
      </c>
      <c r="J13" s="210">
        <f t="shared" si="2"/>
        <v>1428800</v>
      </c>
      <c r="K13" s="210">
        <f t="shared" si="4"/>
        <v>385776</v>
      </c>
      <c r="L13" s="211">
        <f t="shared" si="3"/>
        <v>1814576</v>
      </c>
    </row>
    <row r="14" spans="2:13" ht="28.95" customHeight="1" x14ac:dyDescent="0.25">
      <c r="B14" s="209" t="s">
        <v>400</v>
      </c>
      <c r="C14" s="214" t="s">
        <v>432</v>
      </c>
      <c r="D14" s="11">
        <f>+D9</f>
        <v>48</v>
      </c>
      <c r="E14" s="213" t="s">
        <v>11</v>
      </c>
      <c r="F14" s="164">
        <v>6600</v>
      </c>
      <c r="G14" s="164">
        <v>1400</v>
      </c>
      <c r="H14" s="210">
        <f t="shared" si="0"/>
        <v>316800</v>
      </c>
      <c r="I14" s="215">
        <f t="shared" si="1"/>
        <v>67200</v>
      </c>
      <c r="J14" s="210">
        <f t="shared" si="2"/>
        <v>384000</v>
      </c>
      <c r="K14" s="210">
        <f t="shared" si="4"/>
        <v>103680</v>
      </c>
      <c r="L14" s="211">
        <f t="shared" si="3"/>
        <v>487680</v>
      </c>
    </row>
    <row r="15" spans="2:13" ht="27.75" customHeight="1" x14ac:dyDescent="0.25">
      <c r="B15" s="209" t="s">
        <v>402</v>
      </c>
      <c r="C15" s="214" t="s">
        <v>433</v>
      </c>
      <c r="D15" s="6">
        <f>111*2+72*2</f>
        <v>366</v>
      </c>
      <c r="E15" s="213" t="s">
        <v>13</v>
      </c>
      <c r="F15" s="164">
        <v>2000</v>
      </c>
      <c r="G15" s="164">
        <v>1500</v>
      </c>
      <c r="H15" s="210">
        <f t="shared" si="0"/>
        <v>732000</v>
      </c>
      <c r="I15" s="210">
        <f t="shared" si="1"/>
        <v>549000</v>
      </c>
      <c r="J15" s="210">
        <f t="shared" si="2"/>
        <v>1281000</v>
      </c>
      <c r="K15" s="210">
        <f t="shared" si="4"/>
        <v>345870</v>
      </c>
      <c r="L15" s="211">
        <f t="shared" si="3"/>
        <v>1626870</v>
      </c>
    </row>
    <row r="16" spans="2:13" ht="18.45" customHeight="1" x14ac:dyDescent="0.25">
      <c r="B16" s="209" t="s">
        <v>404</v>
      </c>
      <c r="C16" s="214" t="s">
        <v>405</v>
      </c>
      <c r="D16" s="11">
        <f>+D7</f>
        <v>7992</v>
      </c>
      <c r="E16" s="213" t="s">
        <v>12</v>
      </c>
      <c r="F16" s="164"/>
      <c r="G16" s="164">
        <v>150</v>
      </c>
      <c r="H16" s="210">
        <f t="shared" si="0"/>
        <v>0</v>
      </c>
      <c r="I16" s="210">
        <f t="shared" si="1"/>
        <v>1198800</v>
      </c>
      <c r="J16" s="210">
        <f t="shared" si="2"/>
        <v>1198800</v>
      </c>
      <c r="K16" s="210">
        <f t="shared" si="4"/>
        <v>323676</v>
      </c>
      <c r="L16" s="211">
        <f t="shared" si="3"/>
        <v>1522476</v>
      </c>
    </row>
    <row r="17" spans="2:15" ht="26.25" customHeight="1" x14ac:dyDescent="0.25">
      <c r="B17" s="209" t="s">
        <v>406</v>
      </c>
      <c r="C17" s="214" t="s">
        <v>434</v>
      </c>
      <c r="D17" s="163">
        <f>D7*0.2</f>
        <v>1598.4</v>
      </c>
      <c r="E17" s="213" t="s">
        <v>11</v>
      </c>
      <c r="F17" s="164">
        <v>7500</v>
      </c>
      <c r="G17" s="164">
        <v>1400</v>
      </c>
      <c r="H17" s="210">
        <f t="shared" si="0"/>
        <v>11988000</v>
      </c>
      <c r="I17" s="210">
        <f t="shared" si="1"/>
        <v>2237760</v>
      </c>
      <c r="J17" s="210">
        <f t="shared" si="2"/>
        <v>14225760</v>
      </c>
      <c r="K17" s="210">
        <f t="shared" si="4"/>
        <v>3840955.2</v>
      </c>
      <c r="L17" s="211">
        <f t="shared" si="3"/>
        <v>18066715.199999999</v>
      </c>
    </row>
    <row r="18" spans="2:15" ht="27.75" customHeight="1" x14ac:dyDescent="0.25">
      <c r="B18" s="209" t="s">
        <v>408</v>
      </c>
      <c r="C18" s="214" t="s">
        <v>409</v>
      </c>
      <c r="D18" s="163">
        <f>D7*0.12</f>
        <v>959.04</v>
      </c>
      <c r="E18" s="213" t="s">
        <v>11</v>
      </c>
      <c r="F18" s="164">
        <v>7500</v>
      </c>
      <c r="G18" s="164">
        <v>1400</v>
      </c>
      <c r="H18" s="210">
        <f t="shared" si="0"/>
        <v>7192800</v>
      </c>
      <c r="I18" s="215">
        <f t="shared" si="1"/>
        <v>1342656</v>
      </c>
      <c r="J18" s="210">
        <f t="shared" si="2"/>
        <v>8535456</v>
      </c>
      <c r="K18" s="210">
        <f t="shared" si="4"/>
        <v>2304573.12</v>
      </c>
      <c r="L18" s="211">
        <f t="shared" si="3"/>
        <v>10840029.120000001</v>
      </c>
    </row>
    <row r="19" spans="2:15" ht="40.65" customHeight="1" x14ac:dyDescent="0.25">
      <c r="B19" s="209" t="s">
        <v>410</v>
      </c>
      <c r="C19" s="214" t="s">
        <v>435</v>
      </c>
      <c r="D19" s="163">
        <f>D7*0.035</f>
        <v>279.72000000000003</v>
      </c>
      <c r="E19" s="213" t="s">
        <v>11</v>
      </c>
      <c r="F19" s="164">
        <v>7800</v>
      </c>
      <c r="G19" s="164">
        <v>5600</v>
      </c>
      <c r="H19" s="210">
        <f t="shared" si="0"/>
        <v>2181816</v>
      </c>
      <c r="I19" s="210">
        <f t="shared" si="1"/>
        <v>1566432.0000000002</v>
      </c>
      <c r="J19" s="210">
        <f t="shared" si="2"/>
        <v>3748248</v>
      </c>
      <c r="K19" s="210">
        <f t="shared" si="4"/>
        <v>1012026.9600000001</v>
      </c>
      <c r="L19" s="211">
        <f t="shared" si="3"/>
        <v>4760274.96</v>
      </c>
    </row>
    <row r="20" spans="2:15" ht="40.65" customHeight="1" x14ac:dyDescent="0.25">
      <c r="B20" s="209" t="s">
        <v>412</v>
      </c>
      <c r="C20" s="214" t="s">
        <v>413</v>
      </c>
      <c r="D20" s="11">
        <v>7992</v>
      </c>
      <c r="E20" s="213" t="s">
        <v>12</v>
      </c>
      <c r="F20" s="731">
        <v>7900</v>
      </c>
      <c r="G20" s="731"/>
      <c r="H20" s="210"/>
      <c r="I20" s="210"/>
      <c r="J20" s="210">
        <f>D20*F20</f>
        <v>63136800</v>
      </c>
      <c r="K20" s="210">
        <f t="shared" si="4"/>
        <v>17046936</v>
      </c>
      <c r="L20" s="211">
        <f t="shared" si="3"/>
        <v>80183736</v>
      </c>
    </row>
    <row r="21" spans="2:15" ht="34.799999999999997" x14ac:dyDescent="0.25">
      <c r="B21" s="209" t="s">
        <v>436</v>
      </c>
      <c r="C21" s="214" t="s">
        <v>437</v>
      </c>
      <c r="D21" s="6">
        <v>4</v>
      </c>
      <c r="E21" s="4" t="s">
        <v>416</v>
      </c>
      <c r="F21" s="5">
        <v>2800</v>
      </c>
      <c r="G21" s="5">
        <v>1886</v>
      </c>
      <c r="H21" s="210">
        <f>D21*F21</f>
        <v>11200</v>
      </c>
      <c r="I21" s="210">
        <f>D21*G21</f>
        <v>7544</v>
      </c>
      <c r="J21" s="210">
        <f>+H21+I21</f>
        <v>18744</v>
      </c>
      <c r="K21" s="210">
        <f>+J21/100*$M$4</f>
        <v>5060.88</v>
      </c>
      <c r="L21" s="211">
        <f>+J21+K21</f>
        <v>23804.880000000001</v>
      </c>
    </row>
    <row r="22" spans="2:15" ht="24" thickBot="1" x14ac:dyDescent="0.3">
      <c r="B22" s="216" t="s">
        <v>438</v>
      </c>
      <c r="C22" s="217" t="s">
        <v>439</v>
      </c>
      <c r="D22" s="218">
        <v>2</v>
      </c>
      <c r="E22" s="219" t="s">
        <v>416</v>
      </c>
      <c r="F22" s="220">
        <v>130583.5</v>
      </c>
      <c r="G22" s="220">
        <v>35000</v>
      </c>
      <c r="H22" s="221">
        <f>D22*F22</f>
        <v>261167</v>
      </c>
      <c r="I22" s="221">
        <f>D22*G22</f>
        <v>70000</v>
      </c>
      <c r="J22" s="221">
        <f>+H22+I22</f>
        <v>331167</v>
      </c>
      <c r="K22" s="221">
        <f>+J22/100*$M$4</f>
        <v>89415.09</v>
      </c>
      <c r="L22" s="222">
        <f>+J22+K22</f>
        <v>420582.08999999997</v>
      </c>
    </row>
    <row r="23" spans="2:15" ht="15" customHeight="1" thickBot="1" x14ac:dyDescent="0.3">
      <c r="B23" s="566"/>
      <c r="C23" s="567" t="s">
        <v>440</v>
      </c>
      <c r="D23" s="568"/>
      <c r="E23" s="495"/>
      <c r="F23" s="496"/>
      <c r="G23" s="496"/>
      <c r="H23" s="497"/>
      <c r="I23" s="497"/>
      <c r="J23" s="569">
        <f>SUM(J5:J22)</f>
        <v>101885000.16</v>
      </c>
      <c r="K23" s="570">
        <f>+J23/100*$M$4</f>
        <v>27508950.043199997</v>
      </c>
      <c r="L23" s="571">
        <f>+J23+K23</f>
        <v>129393950.2032</v>
      </c>
    </row>
    <row r="24" spans="2:15" ht="15" customHeight="1" x14ac:dyDescent="0.25">
      <c r="B24" s="223"/>
      <c r="C24" s="224"/>
      <c r="D24" s="11"/>
      <c r="E24" s="213"/>
      <c r="F24" s="164"/>
      <c r="G24" s="164"/>
      <c r="H24" s="210"/>
      <c r="I24" s="210"/>
      <c r="J24" s="210"/>
      <c r="K24" s="225"/>
      <c r="L24" s="210"/>
    </row>
    <row r="25" spans="2:15" ht="15" customHeight="1" x14ac:dyDescent="0.25">
      <c r="B25" s="223"/>
      <c r="C25" s="224"/>
      <c r="D25" s="11"/>
      <c r="E25" s="213"/>
      <c r="F25" s="164"/>
      <c r="G25" s="164"/>
      <c r="H25" s="210"/>
      <c r="I25" s="210"/>
      <c r="J25" s="210"/>
      <c r="K25" s="225"/>
      <c r="L25" s="210"/>
    </row>
    <row r="26" spans="2:15" ht="15" customHeight="1" x14ac:dyDescent="0.25">
      <c r="B26" s="223"/>
      <c r="C26" s="224"/>
      <c r="D26" s="11"/>
      <c r="E26" s="213"/>
      <c r="F26" s="164"/>
      <c r="G26" s="164"/>
      <c r="H26" s="210"/>
      <c r="I26" s="210"/>
      <c r="J26" s="210"/>
      <c r="K26" s="225"/>
      <c r="L26" s="210"/>
    </row>
    <row r="27" spans="2:15" ht="15" customHeight="1" x14ac:dyDescent="0.25">
      <c r="B27" s="223"/>
      <c r="C27" s="214"/>
      <c r="D27" s="11"/>
      <c r="E27" s="213"/>
      <c r="F27" s="164"/>
      <c r="G27" s="164"/>
      <c r="H27" s="210"/>
      <c r="I27" s="210"/>
      <c r="J27" s="210"/>
      <c r="K27" s="210"/>
      <c r="L27" s="210"/>
      <c r="M27" s="4"/>
      <c r="N27" s="4"/>
      <c r="O27" s="4"/>
    </row>
    <row r="28" spans="2:15" x14ac:dyDescent="0.25">
      <c r="B28" s="202"/>
      <c r="C28" s="200"/>
      <c r="D28" s="166"/>
      <c r="E28" s="202"/>
      <c r="F28" s="164"/>
      <c r="G28" s="164"/>
      <c r="H28" s="164"/>
      <c r="I28" s="164"/>
      <c r="J28" s="164"/>
      <c r="K28" s="164"/>
      <c r="L28" s="164"/>
      <c r="M28" s="4"/>
      <c r="N28" s="4"/>
      <c r="O28" s="4"/>
    </row>
    <row r="29" spans="2:15" x14ac:dyDescent="0.25">
      <c r="B29" s="25"/>
      <c r="C29" s="200"/>
      <c r="D29" s="6"/>
      <c r="E29" s="4"/>
      <c r="F29" s="164"/>
      <c r="G29" s="164"/>
      <c r="H29" s="210"/>
      <c r="I29" s="210"/>
      <c r="J29" s="210"/>
      <c r="K29" s="210"/>
      <c r="L29" s="210"/>
      <c r="M29" s="4"/>
      <c r="N29" s="4"/>
      <c r="O29" s="4"/>
    </row>
    <row r="30" spans="2:15" x14ac:dyDescent="0.25">
      <c r="B30" s="25"/>
      <c r="C30" s="214"/>
      <c r="D30" s="6"/>
      <c r="E30" s="4"/>
      <c r="F30" s="164"/>
      <c r="G30" s="164"/>
      <c r="H30" s="210"/>
      <c r="I30" s="210"/>
      <c r="J30" s="210"/>
      <c r="K30" s="210"/>
      <c r="L30" s="210"/>
      <c r="M30" s="4"/>
      <c r="N30" s="4"/>
      <c r="O30" s="4"/>
    </row>
    <row r="31" spans="2:15" x14ac:dyDescent="0.25">
      <c r="B31" s="4"/>
      <c r="C31" s="214"/>
      <c r="D31" s="226"/>
      <c r="E31" s="4"/>
      <c r="F31" s="210"/>
      <c r="G31" s="210"/>
      <c r="H31" s="210"/>
      <c r="I31" s="210"/>
      <c r="J31" s="210"/>
      <c r="K31" s="210"/>
      <c r="L31" s="210"/>
      <c r="M31" s="4"/>
      <c r="N31" s="4"/>
      <c r="O31" s="4"/>
    </row>
    <row r="32" spans="2:15" x14ac:dyDescent="0.25">
      <c r="B32" s="4"/>
      <c r="C32" s="200"/>
      <c r="D32" s="226"/>
      <c r="E32" s="4"/>
      <c r="F32" s="210"/>
      <c r="G32" s="210"/>
      <c r="H32" s="210"/>
      <c r="I32" s="210"/>
      <c r="J32" s="210"/>
      <c r="K32" s="210"/>
      <c r="L32" s="210"/>
      <c r="M32" s="4"/>
      <c r="N32" s="4"/>
      <c r="O32" s="4"/>
    </row>
    <row r="33" spans="2:15" x14ac:dyDescent="0.25">
      <c r="B33" s="4"/>
      <c r="C33" s="214"/>
      <c r="D33" s="226"/>
      <c r="E33" s="213"/>
      <c r="F33" s="210"/>
      <c r="G33" s="164"/>
      <c r="H33" s="210"/>
      <c r="I33" s="210"/>
      <c r="J33" s="210"/>
      <c r="K33" s="210"/>
      <c r="L33" s="210"/>
      <c r="M33" s="4"/>
      <c r="N33" s="4"/>
      <c r="O33" s="4"/>
    </row>
    <row r="34" spans="2:15" x14ac:dyDescent="0.25">
      <c r="B34" s="4"/>
      <c r="C34" s="214"/>
      <c r="D34" s="226"/>
      <c r="E34" s="213"/>
      <c r="F34" s="164"/>
      <c r="G34" s="164"/>
      <c r="H34" s="210"/>
      <c r="I34" s="210"/>
      <c r="J34" s="210"/>
      <c r="K34" s="210"/>
      <c r="L34" s="210"/>
      <c r="M34" s="4"/>
      <c r="N34" s="4"/>
      <c r="O34" s="4"/>
    </row>
    <row r="35" spans="2:15" x14ac:dyDescent="0.25">
      <c r="B35" s="4"/>
      <c r="C35" s="214"/>
      <c r="D35" s="226"/>
      <c r="E35" s="213"/>
      <c r="F35" s="164"/>
      <c r="G35" s="164"/>
      <c r="H35" s="210"/>
      <c r="I35" s="210"/>
      <c r="J35" s="210"/>
      <c r="K35" s="210"/>
      <c r="L35" s="210"/>
      <c r="M35" s="4"/>
      <c r="N35" s="4"/>
      <c r="O35" s="4"/>
    </row>
    <row r="36" spans="2:15" x14ac:dyDescent="0.25">
      <c r="B36" s="4"/>
      <c r="C36" s="214"/>
      <c r="D36" s="226"/>
      <c r="E36" s="213"/>
      <c r="F36" s="164"/>
      <c r="G36" s="164"/>
      <c r="H36" s="210"/>
      <c r="I36" s="210"/>
      <c r="J36" s="210"/>
      <c r="K36" s="210"/>
      <c r="L36" s="210"/>
      <c r="M36" s="4"/>
      <c r="N36" s="4"/>
      <c r="O36" s="4"/>
    </row>
    <row r="37" spans="2:15" s="1" customFormat="1" ht="13.8" x14ac:dyDescent="0.25">
      <c r="B37" s="227"/>
      <c r="C37" s="228"/>
      <c r="D37" s="229"/>
      <c r="E37" s="230"/>
      <c r="F37" s="230"/>
      <c r="G37" s="230"/>
      <c r="H37" s="231"/>
      <c r="I37" s="231"/>
      <c r="J37" s="231"/>
      <c r="K37" s="231"/>
      <c r="L37" s="231"/>
      <c r="M37" s="227"/>
      <c r="N37" s="227"/>
      <c r="O37" s="227"/>
    </row>
    <row r="38" spans="2:15" hidden="1" x14ac:dyDescent="0.25">
      <c r="B38" s="4"/>
      <c r="C38" s="212"/>
      <c r="D38" s="232"/>
      <c r="E38" s="4"/>
      <c r="F38" s="4"/>
      <c r="G38" s="4"/>
      <c r="H38" s="4"/>
      <c r="I38" s="4"/>
      <c r="J38" s="213"/>
      <c r="K38" s="4"/>
      <c r="L38" s="4"/>
      <c r="M38" s="4"/>
      <c r="N38" s="4"/>
      <c r="O38" s="4"/>
    </row>
    <row r="39" spans="2:15" hidden="1" x14ac:dyDescent="0.25">
      <c r="B39" s="4"/>
      <c r="C39" s="212"/>
      <c r="D39" s="232"/>
      <c r="E39" s="4"/>
      <c r="F39" s="4"/>
      <c r="G39" s="4"/>
      <c r="H39" s="4"/>
      <c r="I39" s="4"/>
      <c r="J39" s="213"/>
      <c r="K39" s="4"/>
      <c r="L39" s="4"/>
      <c r="M39" s="4"/>
      <c r="N39" s="4"/>
      <c r="O39" s="4"/>
    </row>
    <row r="40" spans="2:15" x14ac:dyDescent="0.25">
      <c r="B40" s="4"/>
      <c r="C40" s="212"/>
      <c r="D40" s="232"/>
      <c r="E40" s="4"/>
      <c r="F40" s="4"/>
      <c r="G40" s="4"/>
      <c r="H40" s="4"/>
      <c r="I40" s="4"/>
      <c r="J40" s="4"/>
      <c r="K40" s="4"/>
      <c r="L40" s="4"/>
      <c r="M40" s="4"/>
      <c r="N40" s="4"/>
      <c r="O40" s="4"/>
    </row>
  </sheetData>
  <mergeCells count="4">
    <mergeCell ref="B1:L1"/>
    <mergeCell ref="B2:L2"/>
    <mergeCell ref="D4:E4"/>
    <mergeCell ref="F20: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topLeftCell="A10" workbookViewId="0">
      <selection activeCell="N20" sqref="N20"/>
    </sheetView>
  </sheetViews>
  <sheetFormatPr defaultColWidth="9.109375" defaultRowHeight="13.2" x14ac:dyDescent="0.25"/>
  <cols>
    <col min="1" max="1" width="9.109375" style="3"/>
    <col min="2" max="2" width="4.6640625" style="3" bestFit="1" customWidth="1"/>
    <col min="3" max="3" width="46.5546875" style="2" customWidth="1"/>
    <col min="4" max="4" width="8.6640625" style="16" customWidth="1"/>
    <col min="5" max="5" width="6.5546875" style="3" customWidth="1"/>
    <col min="6" max="6" width="10.33203125" style="3" bestFit="1" customWidth="1"/>
    <col min="7" max="7" width="9.44140625" style="3" customWidth="1"/>
    <col min="8" max="8" width="13.88671875" style="3" customWidth="1"/>
    <col min="9" max="9" width="13.109375" style="3" customWidth="1"/>
    <col min="10" max="10" width="13.88671875" style="3" bestFit="1" customWidth="1"/>
    <col min="11" max="11" width="14.33203125" style="3" customWidth="1"/>
    <col min="12" max="12" width="20" style="3" customWidth="1"/>
    <col min="13" max="13" width="14.6640625" style="3" customWidth="1"/>
    <col min="14" max="16384" width="9.109375" style="3"/>
  </cols>
  <sheetData>
    <row r="1" spans="2:15" ht="17.399999999999999" x14ac:dyDescent="0.3">
      <c r="B1" s="735" t="s">
        <v>498</v>
      </c>
      <c r="C1" s="736"/>
      <c r="D1" s="736"/>
      <c r="E1" s="736"/>
      <c r="F1" s="736"/>
      <c r="G1" s="736"/>
      <c r="H1" s="736"/>
      <c r="I1" s="736"/>
      <c r="J1" s="736"/>
      <c r="K1" s="736"/>
      <c r="L1" s="736"/>
    </row>
    <row r="2" spans="2:15" ht="17.399999999999999" x14ac:dyDescent="0.3">
      <c r="B2" s="735" t="s">
        <v>441</v>
      </c>
      <c r="C2" s="736"/>
      <c r="D2" s="736"/>
      <c r="E2" s="736"/>
      <c r="F2" s="736"/>
      <c r="G2" s="736"/>
      <c r="H2" s="736"/>
      <c r="I2" s="736"/>
      <c r="J2" s="736"/>
      <c r="K2" s="736"/>
      <c r="L2" s="736"/>
    </row>
    <row r="3" spans="2:15" ht="18" thickBot="1" x14ac:dyDescent="0.35">
      <c r="B3" s="316"/>
      <c r="C3" s="317"/>
      <c r="D3" s="317"/>
      <c r="E3" s="317"/>
      <c r="F3" s="317"/>
      <c r="G3" s="317"/>
      <c r="H3" s="317"/>
      <c r="I3" s="317"/>
      <c r="J3" s="317"/>
      <c r="K3" s="317"/>
      <c r="L3" s="317"/>
    </row>
    <row r="4" spans="2:15" ht="26.25" customHeight="1" thickBot="1" x14ac:dyDescent="0.3">
      <c r="B4" s="669" t="s">
        <v>0</v>
      </c>
      <c r="C4" s="670" t="s">
        <v>1</v>
      </c>
      <c r="D4" s="738" t="s">
        <v>2</v>
      </c>
      <c r="E4" s="738"/>
      <c r="F4" s="671" t="s">
        <v>3</v>
      </c>
      <c r="G4" s="671" t="s">
        <v>4</v>
      </c>
      <c r="H4" s="672" t="s">
        <v>5</v>
      </c>
      <c r="I4" s="672" t="s">
        <v>6</v>
      </c>
      <c r="J4" s="672" t="s">
        <v>7</v>
      </c>
      <c r="K4" s="672" t="s">
        <v>8</v>
      </c>
      <c r="L4" s="673" t="s">
        <v>9</v>
      </c>
      <c r="M4" s="3">
        <v>27</v>
      </c>
    </row>
    <row r="5" spans="2:15" ht="14.25" customHeight="1" x14ac:dyDescent="0.25">
      <c r="B5" s="204" t="s">
        <v>382</v>
      </c>
      <c r="C5" s="205" t="s">
        <v>418</v>
      </c>
      <c r="D5" s="206">
        <v>1</v>
      </c>
      <c r="E5" s="207" t="s">
        <v>10</v>
      </c>
      <c r="F5" s="208"/>
      <c r="G5" s="208">
        <v>205000</v>
      </c>
      <c r="H5" s="208">
        <f t="shared" ref="H5:H22" si="0">D5*F5</f>
        <v>0</v>
      </c>
      <c r="I5" s="208">
        <f t="shared" ref="I5:I22" si="1">D5*G5</f>
        <v>205000</v>
      </c>
      <c r="J5" s="208">
        <f t="shared" ref="J5:J22" si="2">+H5+I5</f>
        <v>205000</v>
      </c>
      <c r="K5" s="208">
        <f t="shared" ref="K5:K23" si="3">+J5/100*$M$4</f>
        <v>55350</v>
      </c>
      <c r="L5" s="234">
        <f t="shared" ref="L5:L23" si="4">+J5+K5</f>
        <v>260350</v>
      </c>
      <c r="M5" s="14"/>
      <c r="N5" s="15"/>
      <c r="O5" s="15"/>
    </row>
    <row r="6" spans="2:15" ht="38.25" customHeight="1" x14ac:dyDescent="0.25">
      <c r="B6" s="209" t="s">
        <v>384</v>
      </c>
      <c r="C6" s="200" t="s">
        <v>442</v>
      </c>
      <c r="D6" s="163">
        <f>D16*0.35</f>
        <v>2797.2</v>
      </c>
      <c r="E6" s="210" t="s">
        <v>11</v>
      </c>
      <c r="F6" s="164"/>
      <c r="G6" s="164">
        <v>1270</v>
      </c>
      <c r="H6" s="210">
        <f t="shared" si="0"/>
        <v>0</v>
      </c>
      <c r="I6" s="210">
        <f t="shared" si="1"/>
        <v>3552444</v>
      </c>
      <c r="J6" s="210">
        <f t="shared" si="2"/>
        <v>3552444</v>
      </c>
      <c r="K6" s="210">
        <f t="shared" si="3"/>
        <v>959159.88000000012</v>
      </c>
      <c r="L6" s="235">
        <f t="shared" si="4"/>
        <v>4511603.88</v>
      </c>
      <c r="M6" s="14"/>
      <c r="N6" s="15"/>
      <c r="O6" s="15"/>
    </row>
    <row r="7" spans="2:15" ht="15" customHeight="1" x14ac:dyDescent="0.25">
      <c r="B7" s="209" t="s">
        <v>386</v>
      </c>
      <c r="C7" s="212" t="s">
        <v>443</v>
      </c>
      <c r="D7" s="6">
        <f>111*72</f>
        <v>7992</v>
      </c>
      <c r="E7" s="213" t="s">
        <v>12</v>
      </c>
      <c r="F7" s="167"/>
      <c r="G7" s="167">
        <v>250</v>
      </c>
      <c r="H7" s="210">
        <f t="shared" si="0"/>
        <v>0</v>
      </c>
      <c r="I7" s="210">
        <f t="shared" si="1"/>
        <v>1998000</v>
      </c>
      <c r="J7" s="210">
        <f t="shared" si="2"/>
        <v>1998000</v>
      </c>
      <c r="K7" s="210">
        <f t="shared" si="3"/>
        <v>539460</v>
      </c>
      <c r="L7" s="235">
        <f t="shared" si="4"/>
        <v>2537460</v>
      </c>
      <c r="M7" s="14"/>
      <c r="N7" s="15"/>
      <c r="O7" s="15"/>
    </row>
    <row r="8" spans="2:15" ht="37.5" customHeight="1" x14ac:dyDescent="0.25">
      <c r="B8" s="209" t="s">
        <v>388</v>
      </c>
      <c r="C8" s="214" t="s">
        <v>427</v>
      </c>
      <c r="D8" s="163">
        <v>178.6</v>
      </c>
      <c r="E8" s="213" t="s">
        <v>11</v>
      </c>
      <c r="F8" s="164"/>
      <c r="G8" s="164">
        <v>1270</v>
      </c>
      <c r="H8" s="210">
        <f t="shared" si="0"/>
        <v>0</v>
      </c>
      <c r="I8" s="210">
        <f t="shared" si="1"/>
        <v>226822</v>
      </c>
      <c r="J8" s="210">
        <f t="shared" si="2"/>
        <v>226822</v>
      </c>
      <c r="K8" s="210">
        <f t="shared" si="3"/>
        <v>61241.939999999995</v>
      </c>
      <c r="L8" s="235">
        <f t="shared" si="4"/>
        <v>288063.94</v>
      </c>
      <c r="M8" s="14"/>
      <c r="N8" s="14"/>
      <c r="O8" s="15"/>
    </row>
    <row r="9" spans="2:15" ht="27" customHeight="1" x14ac:dyDescent="0.25">
      <c r="B9" s="209" t="s">
        <v>390</v>
      </c>
      <c r="C9" s="214" t="s">
        <v>444</v>
      </c>
      <c r="D9" s="6">
        <f>12*4</f>
        <v>48</v>
      </c>
      <c r="E9" s="213" t="s">
        <v>11</v>
      </c>
      <c r="F9" s="164"/>
      <c r="G9" s="164">
        <v>1270</v>
      </c>
      <c r="H9" s="210">
        <f t="shared" si="0"/>
        <v>0</v>
      </c>
      <c r="I9" s="210">
        <f t="shared" si="1"/>
        <v>60960</v>
      </c>
      <c r="J9" s="210">
        <f t="shared" si="2"/>
        <v>60960</v>
      </c>
      <c r="K9" s="210">
        <f t="shared" si="3"/>
        <v>16459.2</v>
      </c>
      <c r="L9" s="235">
        <f t="shared" si="4"/>
        <v>77419.199999999997</v>
      </c>
      <c r="M9" s="14"/>
      <c r="N9" s="14"/>
      <c r="O9" s="15"/>
    </row>
    <row r="10" spans="2:15" ht="37.5" customHeight="1" x14ac:dyDescent="0.25">
      <c r="B10" s="209" t="s">
        <v>392</v>
      </c>
      <c r="C10" s="214" t="s">
        <v>429</v>
      </c>
      <c r="D10" s="11">
        <f>(D6+D8+D9)*1.35</f>
        <v>4082.13</v>
      </c>
      <c r="E10" s="213" t="s">
        <v>11</v>
      </c>
      <c r="F10" s="164"/>
      <c r="G10" s="164">
        <v>410</v>
      </c>
      <c r="H10" s="210">
        <f t="shared" si="0"/>
        <v>0</v>
      </c>
      <c r="I10" s="210">
        <f t="shared" si="1"/>
        <v>1673673.3</v>
      </c>
      <c r="J10" s="210">
        <f t="shared" si="2"/>
        <v>1673673.3</v>
      </c>
      <c r="K10" s="210">
        <f t="shared" si="3"/>
        <v>451891.79100000003</v>
      </c>
      <c r="L10" s="235">
        <f t="shared" si="4"/>
        <v>2125565.091</v>
      </c>
      <c r="M10" s="14"/>
      <c r="N10" s="14"/>
      <c r="O10" s="15"/>
    </row>
    <row r="11" spans="2:15" ht="36" customHeight="1" x14ac:dyDescent="0.25">
      <c r="B11" s="209" t="s">
        <v>394</v>
      </c>
      <c r="C11" s="200" t="s">
        <v>430</v>
      </c>
      <c r="D11" s="6">
        <f>117*14</f>
        <v>1638</v>
      </c>
      <c r="E11" s="213" t="s">
        <v>13</v>
      </c>
      <c r="F11" s="164">
        <v>500</v>
      </c>
      <c r="G11" s="164">
        <v>200</v>
      </c>
      <c r="H11" s="210">
        <f t="shared" si="0"/>
        <v>819000</v>
      </c>
      <c r="I11" s="215">
        <f t="shared" si="1"/>
        <v>327600</v>
      </c>
      <c r="J11" s="210">
        <f t="shared" si="2"/>
        <v>1146600</v>
      </c>
      <c r="K11" s="210">
        <f t="shared" si="3"/>
        <v>309582</v>
      </c>
      <c r="L11" s="235">
        <f t="shared" si="4"/>
        <v>1456182</v>
      </c>
      <c r="M11" s="14"/>
      <c r="N11" s="14"/>
      <c r="O11" s="15"/>
    </row>
    <row r="12" spans="2:15" ht="37.5" customHeight="1" x14ac:dyDescent="0.25">
      <c r="B12" s="209" t="s">
        <v>396</v>
      </c>
      <c r="C12" s="214" t="s">
        <v>431</v>
      </c>
      <c r="D12" s="6">
        <f>72*2</f>
        <v>144</v>
      </c>
      <c r="E12" s="213" t="s">
        <v>13</v>
      </c>
      <c r="F12" s="164">
        <v>600</v>
      </c>
      <c r="G12" s="164">
        <v>200</v>
      </c>
      <c r="H12" s="210">
        <f t="shared" si="0"/>
        <v>86400</v>
      </c>
      <c r="I12" s="215">
        <f t="shared" si="1"/>
        <v>28800</v>
      </c>
      <c r="J12" s="210">
        <f t="shared" si="2"/>
        <v>115200</v>
      </c>
      <c r="K12" s="210">
        <f t="shared" si="3"/>
        <v>31104</v>
      </c>
      <c r="L12" s="235">
        <f t="shared" si="4"/>
        <v>146304</v>
      </c>
      <c r="M12" s="14"/>
      <c r="N12" s="14"/>
      <c r="O12" s="15"/>
    </row>
    <row r="13" spans="2:15" ht="27" customHeight="1" x14ac:dyDescent="0.25">
      <c r="B13" s="209" t="s">
        <v>398</v>
      </c>
      <c r="C13" s="214" t="s">
        <v>399</v>
      </c>
      <c r="D13" s="11">
        <f>+D8</f>
        <v>178.6</v>
      </c>
      <c r="E13" s="213" t="s">
        <v>11</v>
      </c>
      <c r="F13" s="164">
        <v>6600</v>
      </c>
      <c r="G13" s="164">
        <v>1400</v>
      </c>
      <c r="H13" s="210">
        <f t="shared" si="0"/>
        <v>1178760</v>
      </c>
      <c r="I13" s="215">
        <f t="shared" si="1"/>
        <v>250040</v>
      </c>
      <c r="J13" s="210">
        <f t="shared" si="2"/>
        <v>1428800</v>
      </c>
      <c r="K13" s="210">
        <f t="shared" si="3"/>
        <v>385776</v>
      </c>
      <c r="L13" s="235">
        <f t="shared" si="4"/>
        <v>1814576</v>
      </c>
      <c r="M13" s="14"/>
      <c r="N13" s="14"/>
      <c r="O13" s="15"/>
    </row>
    <row r="14" spans="2:15" ht="27" customHeight="1" x14ac:dyDescent="0.25">
      <c r="B14" s="209" t="s">
        <v>400</v>
      </c>
      <c r="C14" s="214" t="s">
        <v>432</v>
      </c>
      <c r="D14" s="11">
        <f>+D9</f>
        <v>48</v>
      </c>
      <c r="E14" s="213" t="s">
        <v>11</v>
      </c>
      <c r="F14" s="164">
        <v>6600</v>
      </c>
      <c r="G14" s="164">
        <v>1400</v>
      </c>
      <c r="H14" s="210">
        <f t="shared" si="0"/>
        <v>316800</v>
      </c>
      <c r="I14" s="215">
        <f t="shared" si="1"/>
        <v>67200</v>
      </c>
      <c r="J14" s="210">
        <f t="shared" si="2"/>
        <v>384000</v>
      </c>
      <c r="K14" s="210">
        <f t="shared" si="3"/>
        <v>103680</v>
      </c>
      <c r="L14" s="235">
        <f t="shared" si="4"/>
        <v>487680</v>
      </c>
      <c r="M14" s="14"/>
      <c r="N14" s="14"/>
      <c r="O14" s="15"/>
    </row>
    <row r="15" spans="2:15" ht="24.75" customHeight="1" x14ac:dyDescent="0.25">
      <c r="B15" s="209" t="s">
        <v>402</v>
      </c>
      <c r="C15" s="214" t="s">
        <v>433</v>
      </c>
      <c r="D15" s="6">
        <f>111*2+72*2</f>
        <v>366</v>
      </c>
      <c r="E15" s="213" t="s">
        <v>13</v>
      </c>
      <c r="F15" s="164">
        <v>2000</v>
      </c>
      <c r="G15" s="164">
        <v>1500</v>
      </c>
      <c r="H15" s="210">
        <f t="shared" si="0"/>
        <v>732000</v>
      </c>
      <c r="I15" s="210">
        <f t="shared" si="1"/>
        <v>549000</v>
      </c>
      <c r="J15" s="210">
        <f t="shared" si="2"/>
        <v>1281000</v>
      </c>
      <c r="K15" s="210">
        <f t="shared" si="3"/>
        <v>345870</v>
      </c>
      <c r="L15" s="235">
        <f t="shared" si="4"/>
        <v>1626870</v>
      </c>
      <c r="M15" s="14"/>
      <c r="N15" s="14"/>
      <c r="O15" s="15"/>
    </row>
    <row r="16" spans="2:15" ht="15.75" customHeight="1" x14ac:dyDescent="0.25">
      <c r="B16" s="209" t="s">
        <v>404</v>
      </c>
      <c r="C16" s="214" t="s">
        <v>405</v>
      </c>
      <c r="D16" s="11">
        <f>+D7</f>
        <v>7992</v>
      </c>
      <c r="E16" s="213" t="s">
        <v>12</v>
      </c>
      <c r="F16" s="164"/>
      <c r="G16" s="164">
        <v>150</v>
      </c>
      <c r="H16" s="210">
        <f t="shared" si="0"/>
        <v>0</v>
      </c>
      <c r="I16" s="210">
        <f t="shared" si="1"/>
        <v>1198800</v>
      </c>
      <c r="J16" s="210">
        <f t="shared" si="2"/>
        <v>1198800</v>
      </c>
      <c r="K16" s="210">
        <f t="shared" si="3"/>
        <v>323676</v>
      </c>
      <c r="L16" s="235">
        <f t="shared" si="4"/>
        <v>1522476</v>
      </c>
      <c r="M16" s="14"/>
      <c r="N16" s="14"/>
      <c r="O16" s="15"/>
    </row>
    <row r="17" spans="2:15" ht="26.25" customHeight="1" x14ac:dyDescent="0.25">
      <c r="B17" s="236" t="s">
        <v>406</v>
      </c>
      <c r="C17" s="10" t="s">
        <v>445</v>
      </c>
      <c r="D17" s="163">
        <f>D7*0.2</f>
        <v>1598.4</v>
      </c>
      <c r="E17" s="9" t="s">
        <v>11</v>
      </c>
      <c r="F17" s="22">
        <v>6450</v>
      </c>
      <c r="G17" s="22">
        <v>2800</v>
      </c>
      <c r="H17" s="5">
        <f t="shared" si="0"/>
        <v>10309680</v>
      </c>
      <c r="I17" s="5">
        <f t="shared" si="1"/>
        <v>4475520</v>
      </c>
      <c r="J17" s="5">
        <f t="shared" si="2"/>
        <v>14785200</v>
      </c>
      <c r="K17" s="5">
        <f t="shared" si="3"/>
        <v>3992004</v>
      </c>
      <c r="L17" s="235">
        <f t="shared" si="4"/>
        <v>18777204</v>
      </c>
      <c r="M17" s="14"/>
      <c r="N17" s="14"/>
      <c r="O17" s="15"/>
    </row>
    <row r="18" spans="2:15" ht="15.75" customHeight="1" x14ac:dyDescent="0.25">
      <c r="B18" s="236" t="s">
        <v>408</v>
      </c>
      <c r="C18" s="10" t="s">
        <v>446</v>
      </c>
      <c r="D18" s="163">
        <f>D7*0.15</f>
        <v>1198.8</v>
      </c>
      <c r="E18" s="9" t="s">
        <v>11</v>
      </c>
      <c r="F18" s="22">
        <v>4500</v>
      </c>
      <c r="G18" s="22">
        <v>2500</v>
      </c>
      <c r="H18" s="5">
        <f t="shared" si="0"/>
        <v>5394600</v>
      </c>
      <c r="I18" s="237">
        <f t="shared" si="1"/>
        <v>2997000</v>
      </c>
      <c r="J18" s="5">
        <f t="shared" si="2"/>
        <v>8391600</v>
      </c>
      <c r="K18" s="5">
        <f t="shared" si="3"/>
        <v>2265732</v>
      </c>
      <c r="L18" s="235">
        <f t="shared" si="4"/>
        <v>10657332</v>
      </c>
      <c r="M18" s="14"/>
      <c r="N18" s="14"/>
      <c r="O18" s="15"/>
    </row>
    <row r="19" spans="2:15" ht="14.25" customHeight="1" x14ac:dyDescent="0.25">
      <c r="B19" s="236" t="s">
        <v>410</v>
      </c>
      <c r="C19" s="10" t="s">
        <v>447</v>
      </c>
      <c r="D19" s="163">
        <v>1</v>
      </c>
      <c r="E19" s="238" t="s">
        <v>448</v>
      </c>
      <c r="F19" s="22">
        <v>4000000</v>
      </c>
      <c r="G19" s="22">
        <v>1500000</v>
      </c>
      <c r="H19" s="5">
        <f t="shared" si="0"/>
        <v>4000000</v>
      </c>
      <c r="I19" s="5">
        <f t="shared" si="1"/>
        <v>1500000</v>
      </c>
      <c r="J19" s="5">
        <f t="shared" si="2"/>
        <v>5500000</v>
      </c>
      <c r="K19" s="5">
        <f t="shared" si="3"/>
        <v>1485000</v>
      </c>
      <c r="L19" s="235">
        <f t="shared" si="4"/>
        <v>6985000</v>
      </c>
      <c r="M19" s="14"/>
      <c r="N19" s="14"/>
      <c r="O19" s="15"/>
    </row>
    <row r="20" spans="2:15" ht="14.25" customHeight="1" x14ac:dyDescent="0.25">
      <c r="B20" s="236" t="s">
        <v>412</v>
      </c>
      <c r="C20" s="10" t="s">
        <v>449</v>
      </c>
      <c r="D20" s="11">
        <f>+D7</f>
        <v>7992</v>
      </c>
      <c r="E20" s="9" t="s">
        <v>12</v>
      </c>
      <c r="F20" s="22">
        <v>1040</v>
      </c>
      <c r="G20" s="22">
        <v>730</v>
      </c>
      <c r="H20" s="5">
        <f t="shared" si="0"/>
        <v>8311680</v>
      </c>
      <c r="I20" s="5">
        <f t="shared" si="1"/>
        <v>5834160</v>
      </c>
      <c r="J20" s="5">
        <f t="shared" si="2"/>
        <v>14145840</v>
      </c>
      <c r="K20" s="5">
        <f t="shared" si="3"/>
        <v>3819376.8</v>
      </c>
      <c r="L20" s="235">
        <f t="shared" si="4"/>
        <v>17965216.800000001</v>
      </c>
      <c r="M20" s="14"/>
      <c r="N20" s="14"/>
      <c r="O20" s="15"/>
    </row>
    <row r="21" spans="2:15" ht="34.799999999999997" x14ac:dyDescent="0.25">
      <c r="B21" s="209" t="s">
        <v>414</v>
      </c>
      <c r="C21" s="214" t="s">
        <v>437</v>
      </c>
      <c r="D21" s="6">
        <v>4</v>
      </c>
      <c r="E21" s="4" t="s">
        <v>416</v>
      </c>
      <c r="F21" s="5">
        <v>2400</v>
      </c>
      <c r="G21" s="5">
        <v>1500</v>
      </c>
      <c r="H21" s="210">
        <f t="shared" si="0"/>
        <v>9600</v>
      </c>
      <c r="I21" s="210">
        <f t="shared" si="1"/>
        <v>6000</v>
      </c>
      <c r="J21" s="210">
        <f t="shared" si="2"/>
        <v>15600</v>
      </c>
      <c r="K21" s="210">
        <f t="shared" si="3"/>
        <v>4212</v>
      </c>
      <c r="L21" s="235">
        <f t="shared" si="4"/>
        <v>19812</v>
      </c>
      <c r="M21" s="14"/>
      <c r="N21" s="14"/>
      <c r="O21" s="15"/>
    </row>
    <row r="22" spans="2:15" ht="24" thickBot="1" x14ac:dyDescent="0.3">
      <c r="B22" s="239" t="s">
        <v>423</v>
      </c>
      <c r="C22" s="217" t="s">
        <v>439</v>
      </c>
      <c r="D22" s="218">
        <v>2</v>
      </c>
      <c r="E22" s="219" t="s">
        <v>416</v>
      </c>
      <c r="F22" s="220">
        <v>120230.5</v>
      </c>
      <c r="G22" s="220">
        <v>30000</v>
      </c>
      <c r="H22" s="221">
        <f t="shared" si="0"/>
        <v>240461</v>
      </c>
      <c r="I22" s="221">
        <f t="shared" si="1"/>
        <v>60000</v>
      </c>
      <c r="J22" s="210">
        <f t="shared" si="2"/>
        <v>300461</v>
      </c>
      <c r="K22" s="210">
        <f t="shared" si="3"/>
        <v>81124.47</v>
      </c>
      <c r="L22" s="235">
        <f t="shared" si="4"/>
        <v>381585.47</v>
      </c>
      <c r="M22" s="14"/>
      <c r="N22" s="14"/>
      <c r="O22" s="15"/>
    </row>
    <row r="23" spans="2:15" ht="15.75" customHeight="1" thickBot="1" x14ac:dyDescent="0.3">
      <c r="B23" s="676"/>
      <c r="C23" s="567" t="s">
        <v>450</v>
      </c>
      <c r="D23" s="568"/>
      <c r="E23" s="495"/>
      <c r="F23" s="557"/>
      <c r="G23" s="557"/>
      <c r="H23" s="497"/>
      <c r="I23" s="497"/>
      <c r="J23" s="572">
        <f>SUM(J5:J22)</f>
        <v>56410000.299999997</v>
      </c>
      <c r="K23" s="573">
        <f t="shared" si="3"/>
        <v>15230700.081</v>
      </c>
      <c r="L23" s="574">
        <f t="shared" si="4"/>
        <v>71640700.380999997</v>
      </c>
      <c r="N23" s="4"/>
    </row>
    <row r="24" spans="2:15" ht="15.75" customHeight="1" x14ac:dyDescent="0.25">
      <c r="B24" s="14"/>
      <c r="C24" s="17"/>
      <c r="D24" s="11"/>
      <c r="E24" s="9"/>
      <c r="F24" s="176"/>
      <c r="G24" s="176"/>
      <c r="H24" s="5"/>
      <c r="I24" s="5"/>
      <c r="J24" s="240"/>
      <c r="K24" s="240"/>
      <c r="L24" s="240"/>
      <c r="N24" s="4"/>
    </row>
    <row r="25" spans="2:15" ht="15.75" customHeight="1" x14ac:dyDescent="0.25">
      <c r="B25" s="14"/>
      <c r="C25" s="17"/>
      <c r="D25" s="11"/>
      <c r="E25" s="9"/>
      <c r="F25" s="176"/>
      <c r="G25" s="176"/>
      <c r="H25" s="5"/>
      <c r="I25" s="5"/>
      <c r="J25" s="240"/>
      <c r="K25" s="240"/>
      <c r="L25" s="240"/>
      <c r="N25" s="4"/>
    </row>
    <row r="26" spans="2:15" ht="15.75" customHeight="1" x14ac:dyDescent="0.25">
      <c r="B26" s="14"/>
      <c r="C26" s="17"/>
      <c r="D26" s="11"/>
      <c r="E26" s="9"/>
      <c r="F26" s="176"/>
      <c r="G26" s="176"/>
      <c r="H26" s="5"/>
      <c r="I26" s="5"/>
      <c r="J26" s="240"/>
      <c r="K26" s="240"/>
      <c r="L26" s="240"/>
      <c r="N26" s="4"/>
    </row>
    <row r="27" spans="2:15" ht="15.75" customHeight="1" x14ac:dyDescent="0.25">
      <c r="B27" s="14"/>
      <c r="C27" s="17"/>
      <c r="D27" s="11"/>
      <c r="E27" s="9"/>
      <c r="F27" s="176"/>
      <c r="G27" s="176"/>
      <c r="H27" s="5"/>
      <c r="I27" s="5"/>
      <c r="J27" s="240"/>
      <c r="K27" s="240"/>
      <c r="L27" s="240"/>
      <c r="N27" s="4"/>
    </row>
    <row r="28" spans="2:15" ht="15.75" customHeight="1" x14ac:dyDescent="0.25">
      <c r="B28" s="14"/>
      <c r="C28" s="17"/>
      <c r="D28" s="11"/>
      <c r="E28" s="9"/>
      <c r="F28" s="176"/>
      <c r="G28" s="176"/>
      <c r="H28" s="5"/>
      <c r="I28" s="5"/>
      <c r="J28" s="5"/>
      <c r="K28" s="5"/>
      <c r="L28" s="5"/>
      <c r="M28" s="4"/>
      <c r="N28" s="4"/>
    </row>
    <row r="29" spans="2:15" ht="90" customHeight="1" x14ac:dyDescent="0.25">
      <c r="B29" s="14"/>
      <c r="C29" s="10"/>
      <c r="D29" s="6"/>
      <c r="E29" s="14"/>
      <c r="F29" s="5"/>
      <c r="G29" s="5"/>
      <c r="H29" s="5"/>
      <c r="I29" s="5"/>
      <c r="J29" s="5"/>
      <c r="K29" s="5"/>
      <c r="L29" s="5"/>
      <c r="N29" s="4"/>
    </row>
    <row r="30" spans="2:15" s="15" customFormat="1" x14ac:dyDescent="0.25">
      <c r="B30" s="14"/>
      <c r="C30" s="19"/>
      <c r="D30" s="6"/>
      <c r="E30" s="14"/>
      <c r="F30" s="5"/>
      <c r="G30" s="5"/>
      <c r="H30" s="5"/>
      <c r="I30" s="5"/>
      <c r="J30" s="5"/>
      <c r="K30" s="5"/>
      <c r="L30" s="5"/>
      <c r="N30" s="14"/>
    </row>
    <row r="31" spans="2:15" s="15" customFormat="1" x14ac:dyDescent="0.25">
      <c r="B31" s="14"/>
      <c r="C31" s="19"/>
      <c r="D31" s="6"/>
      <c r="E31" s="14"/>
      <c r="F31" s="5"/>
      <c r="G31" s="5"/>
      <c r="H31" s="5"/>
      <c r="I31" s="5"/>
      <c r="J31" s="5"/>
      <c r="K31" s="5"/>
      <c r="L31" s="5"/>
      <c r="N31" s="14"/>
    </row>
    <row r="32" spans="2:15" s="15" customFormat="1" x14ac:dyDescent="0.25">
      <c r="B32" s="14"/>
      <c r="C32" s="10"/>
      <c r="D32" s="6"/>
      <c r="E32" s="14"/>
      <c r="F32" s="5"/>
      <c r="G32" s="5"/>
      <c r="H32" s="5"/>
      <c r="I32" s="5"/>
      <c r="J32" s="5"/>
      <c r="K32" s="5"/>
      <c r="L32" s="5"/>
      <c r="N32" s="14"/>
    </row>
    <row r="33" spans="2:14" s="15" customFormat="1" x14ac:dyDescent="0.25">
      <c r="B33" s="14"/>
      <c r="C33" s="19"/>
      <c r="D33" s="6"/>
      <c r="E33" s="14"/>
      <c r="F33" s="5"/>
      <c r="G33" s="5"/>
      <c r="H33" s="5"/>
      <c r="I33" s="5"/>
      <c r="J33" s="5"/>
      <c r="K33" s="5"/>
      <c r="L33" s="5"/>
      <c r="N33" s="14"/>
    </row>
    <row r="34" spans="2:14" s="15" customFormat="1" x14ac:dyDescent="0.25">
      <c r="B34" s="14"/>
      <c r="C34" s="19"/>
      <c r="D34" s="6"/>
      <c r="E34" s="14"/>
      <c r="F34" s="5"/>
      <c r="G34" s="5"/>
      <c r="H34" s="5"/>
      <c r="I34" s="5"/>
      <c r="J34" s="5"/>
      <c r="K34" s="5"/>
      <c r="L34" s="5"/>
      <c r="N34" s="14"/>
    </row>
    <row r="35" spans="2:14" s="15" customFormat="1" x14ac:dyDescent="0.25">
      <c r="B35" s="14"/>
      <c r="C35" s="10"/>
      <c r="D35" s="6"/>
      <c r="E35" s="14"/>
      <c r="F35" s="5"/>
      <c r="G35" s="5"/>
      <c r="H35" s="5"/>
      <c r="I35" s="5"/>
      <c r="J35" s="5"/>
      <c r="K35" s="5"/>
      <c r="L35" s="5"/>
      <c r="N35" s="14"/>
    </row>
    <row r="36" spans="2:14" x14ac:dyDescent="0.25">
      <c r="B36" s="14"/>
      <c r="C36" s="8"/>
      <c r="D36" s="6"/>
      <c r="E36" s="14"/>
      <c r="F36" s="176"/>
      <c r="G36" s="176"/>
      <c r="H36" s="5"/>
      <c r="I36" s="5"/>
      <c r="J36" s="5"/>
      <c r="K36" s="5"/>
      <c r="L36" s="5"/>
      <c r="M36" s="4"/>
      <c r="N36" s="4"/>
    </row>
    <row r="37" spans="2:14" x14ac:dyDescent="0.25">
      <c r="B37" s="14"/>
      <c r="C37" s="10"/>
      <c r="D37" s="6"/>
      <c r="E37" s="14"/>
      <c r="F37" s="176"/>
      <c r="G37" s="176"/>
      <c r="H37" s="5"/>
      <c r="I37" s="5"/>
      <c r="J37" s="5"/>
      <c r="K37" s="5"/>
      <c r="L37" s="5"/>
      <c r="M37" s="4"/>
      <c r="N37" s="4"/>
    </row>
    <row r="38" spans="2:14" x14ac:dyDescent="0.25">
      <c r="B38" s="14"/>
      <c r="C38" s="19"/>
      <c r="D38" s="6"/>
      <c r="E38" s="14"/>
      <c r="F38" s="176"/>
      <c r="G38" s="176"/>
      <c r="H38" s="5"/>
      <c r="I38" s="5"/>
      <c r="J38" s="5"/>
      <c r="K38" s="5"/>
      <c r="L38" s="5"/>
      <c r="M38" s="4"/>
      <c r="N38" s="4"/>
    </row>
    <row r="39" spans="2:14" ht="36.75" customHeight="1" x14ac:dyDescent="0.25">
      <c r="B39" s="14"/>
      <c r="C39" s="10"/>
      <c r="D39" s="6"/>
      <c r="E39" s="14"/>
      <c r="F39" s="176"/>
      <c r="G39" s="176"/>
      <c r="H39" s="5"/>
      <c r="I39" s="5"/>
      <c r="J39" s="5"/>
      <c r="K39" s="5"/>
      <c r="L39" s="5"/>
      <c r="N39" s="4"/>
    </row>
    <row r="40" spans="2:14" x14ac:dyDescent="0.25">
      <c r="B40" s="14"/>
      <c r="C40" s="10"/>
      <c r="D40" s="11"/>
      <c r="E40" s="9"/>
      <c r="F40" s="5"/>
      <c r="G40" s="176"/>
      <c r="H40" s="5"/>
      <c r="I40" s="5"/>
      <c r="J40" s="5"/>
      <c r="K40" s="5"/>
      <c r="L40" s="5"/>
      <c r="N40" s="4"/>
    </row>
    <row r="41" spans="2:14" x14ac:dyDescent="0.25">
      <c r="B41" s="14"/>
      <c r="C41" s="10"/>
      <c r="D41" s="6"/>
      <c r="E41" s="9"/>
      <c r="F41" s="176"/>
      <c r="G41" s="176"/>
      <c r="H41" s="5"/>
      <c r="I41" s="5"/>
      <c r="J41" s="5"/>
      <c r="K41" s="5"/>
      <c r="L41" s="5"/>
      <c r="N41" s="4"/>
    </row>
    <row r="42" spans="2:14" s="7" customFormat="1" x14ac:dyDescent="0.25">
      <c r="B42" s="14"/>
      <c r="C42" s="10"/>
      <c r="D42" s="6"/>
      <c r="E42" s="9"/>
      <c r="F42" s="176"/>
      <c r="G42" s="176"/>
      <c r="H42" s="5"/>
      <c r="I42" s="5"/>
      <c r="J42" s="5"/>
      <c r="K42" s="5"/>
      <c r="L42" s="5"/>
      <c r="N42" s="12"/>
    </row>
    <row r="43" spans="2:14" s="7" customFormat="1" x14ac:dyDescent="0.25">
      <c r="B43" s="21"/>
      <c r="C43" s="19"/>
      <c r="D43" s="21"/>
      <c r="E43" s="21"/>
      <c r="F43" s="21"/>
      <c r="G43" s="21"/>
      <c r="H43" s="21"/>
      <c r="I43" s="21"/>
      <c r="J43" s="241"/>
      <c r="K43" s="241"/>
      <c r="L43" s="241"/>
      <c r="N43" s="12"/>
    </row>
    <row r="44" spans="2:14" s="7" customFormat="1" x14ac:dyDescent="0.3">
      <c r="B44" s="21"/>
      <c r="C44" s="21"/>
      <c r="D44" s="21"/>
      <c r="E44" s="21"/>
      <c r="F44" s="21"/>
      <c r="G44" s="21"/>
      <c r="H44" s="21"/>
      <c r="I44" s="21"/>
      <c r="J44" s="21"/>
      <c r="K44" s="21"/>
      <c r="L44" s="21"/>
      <c r="M44" s="20"/>
      <c r="N44" s="21"/>
    </row>
    <row r="45" spans="2:14" s="7" customFormat="1" x14ac:dyDescent="0.25">
      <c r="B45" s="21"/>
      <c r="C45" s="8"/>
      <c r="D45" s="6"/>
      <c r="E45" s="9"/>
      <c r="F45" s="176"/>
      <c r="G45" s="176"/>
      <c r="H45" s="5"/>
      <c r="I45" s="5"/>
      <c r="J45" s="5"/>
      <c r="K45" s="5"/>
      <c r="L45" s="5"/>
      <c r="M45" s="21"/>
      <c r="N45" s="21"/>
    </row>
    <row r="46" spans="2:14" s="7" customFormat="1" ht="13.8" x14ac:dyDescent="0.3">
      <c r="B46" s="21"/>
      <c r="C46" s="242"/>
      <c r="D46" s="243"/>
      <c r="E46" s="244"/>
      <c r="F46" s="245"/>
      <c r="G46" s="245"/>
      <c r="H46" s="246"/>
      <c r="I46" s="246"/>
      <c r="J46" s="246"/>
      <c r="K46" s="246"/>
      <c r="L46" s="246"/>
      <c r="M46" s="21"/>
      <c r="N46" s="21"/>
    </row>
    <row r="47" spans="2:14" x14ac:dyDescent="0.25">
      <c r="B47" s="14"/>
      <c r="C47" s="8"/>
      <c r="D47" s="6"/>
      <c r="E47" s="14"/>
      <c r="F47" s="5"/>
      <c r="G47" s="5"/>
      <c r="H47" s="5"/>
      <c r="I47" s="5"/>
      <c r="J47" s="5"/>
      <c r="K47" s="5"/>
      <c r="L47" s="5"/>
      <c r="M47" s="14"/>
      <c r="N47" s="14"/>
    </row>
    <row r="48" spans="2:14" x14ac:dyDescent="0.25">
      <c r="B48" s="14"/>
      <c r="C48" s="247"/>
      <c r="D48" s="11"/>
      <c r="E48" s="14"/>
      <c r="F48" s="14"/>
      <c r="G48" s="14"/>
      <c r="H48" s="14"/>
      <c r="I48" s="14"/>
      <c r="J48" s="14"/>
      <c r="K48" s="14"/>
      <c r="L48" s="14"/>
      <c r="M48" s="14"/>
      <c r="N48" s="14"/>
    </row>
    <row r="49" spans="2:14" x14ac:dyDescent="0.25">
      <c r="B49" s="14"/>
      <c r="C49" s="247"/>
      <c r="D49" s="11"/>
      <c r="E49" s="14"/>
      <c r="F49" s="14"/>
      <c r="G49" s="14"/>
      <c r="H49" s="14"/>
      <c r="I49" s="14"/>
      <c r="J49" s="14"/>
      <c r="K49" s="14"/>
      <c r="L49" s="14"/>
      <c r="M49" s="14"/>
      <c r="N49" s="14"/>
    </row>
    <row r="50" spans="2:14" x14ac:dyDescent="0.25">
      <c r="B50" s="14"/>
      <c r="C50" s="10"/>
      <c r="D50" s="6"/>
      <c r="E50" s="9"/>
      <c r="F50" s="176"/>
      <c r="G50" s="176"/>
      <c r="H50" s="5"/>
      <c r="I50" s="5"/>
      <c r="J50" s="5"/>
      <c r="K50" s="5"/>
      <c r="L50" s="5"/>
      <c r="M50" s="4"/>
      <c r="N50" s="4"/>
    </row>
    <row r="51" spans="2:14" x14ac:dyDescent="0.25">
      <c r="N51" s="4"/>
    </row>
    <row r="52" spans="2:14" x14ac:dyDescent="0.25">
      <c r="C52" s="3"/>
      <c r="D52" s="3"/>
      <c r="N52" s="4"/>
    </row>
    <row r="53" spans="2:14" s="1" customFormat="1" ht="13.8" x14ac:dyDescent="0.25">
      <c r="B53" s="227"/>
      <c r="C53" s="248"/>
      <c r="D53" s="249"/>
      <c r="E53" s="230"/>
      <c r="F53" s="230"/>
      <c r="G53" s="230"/>
      <c r="H53" s="231"/>
      <c r="I53" s="231"/>
      <c r="J53" s="231"/>
      <c r="K53" s="231"/>
      <c r="L53" s="231"/>
      <c r="N53" s="227"/>
    </row>
    <row r="54" spans="2:14" s="1" customFormat="1" ht="14.25" customHeight="1" x14ac:dyDescent="0.25">
      <c r="B54" s="227"/>
      <c r="C54" s="248"/>
      <c r="D54" s="249"/>
      <c r="E54" s="230"/>
      <c r="F54" s="230"/>
      <c r="G54" s="230"/>
      <c r="H54" s="231"/>
      <c r="I54" s="231"/>
      <c r="J54" s="231"/>
      <c r="K54" s="231"/>
      <c r="L54" s="231"/>
    </row>
    <row r="55" spans="2:14" s="7" customFormat="1" ht="14.25" customHeight="1" x14ac:dyDescent="0.3">
      <c r="B55" s="12"/>
      <c r="C55" s="13"/>
      <c r="D55" s="250"/>
      <c r="E55" s="251"/>
      <c r="F55" s="251"/>
      <c r="G55" s="251"/>
      <c r="H55" s="252"/>
      <c r="I55" s="252"/>
      <c r="J55" s="253"/>
      <c r="K55" s="252"/>
      <c r="L55" s="253"/>
    </row>
    <row r="56" spans="2:14" s="7" customFormat="1" ht="14.25" customHeight="1" x14ac:dyDescent="0.3">
      <c r="B56" s="12"/>
      <c r="C56" s="254"/>
      <c r="D56" s="243"/>
      <c r="E56" s="255"/>
      <c r="F56" s="256"/>
      <c r="G56" s="256"/>
      <c r="H56" s="257"/>
      <c r="I56" s="257"/>
      <c r="J56" s="257"/>
      <c r="K56" s="257"/>
      <c r="L56" s="257"/>
    </row>
    <row r="57" spans="2:14" s="7" customFormat="1" ht="14.25" customHeight="1" x14ac:dyDescent="0.3">
      <c r="B57" s="12"/>
      <c r="C57" s="254"/>
      <c r="D57" s="243"/>
      <c r="E57" s="255"/>
      <c r="F57" s="256"/>
      <c r="G57" s="256"/>
      <c r="H57" s="257"/>
      <c r="I57" s="257"/>
      <c r="J57" s="257"/>
      <c r="K57" s="257"/>
      <c r="L57" s="257"/>
    </row>
  </sheetData>
  <mergeCells count="3">
    <mergeCell ref="B1:L1"/>
    <mergeCell ref="B2:L2"/>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topLeftCell="A25" zoomScale="90" zoomScaleNormal="90" workbookViewId="0">
      <selection activeCell="P42" sqref="P42"/>
    </sheetView>
  </sheetViews>
  <sheetFormatPr defaultColWidth="9.109375" defaultRowHeight="13.2" x14ac:dyDescent="0.25"/>
  <cols>
    <col min="1" max="1" width="9.109375" style="3"/>
    <col min="2" max="2" width="4.6640625" style="3" bestFit="1" customWidth="1"/>
    <col min="3" max="3" width="46.5546875" style="2" customWidth="1"/>
    <col min="4" max="4" width="8.6640625" style="16" customWidth="1"/>
    <col min="5" max="5" width="11.44140625" style="3" customWidth="1"/>
    <col min="6" max="6" width="10.33203125" style="3" bestFit="1" customWidth="1"/>
    <col min="7" max="7" width="9.44140625" style="3" customWidth="1"/>
    <col min="8" max="8" width="13.88671875" style="3" customWidth="1"/>
    <col min="9" max="9" width="13.109375" style="3" customWidth="1"/>
    <col min="10" max="10" width="13.88671875" style="3" bestFit="1" customWidth="1"/>
    <col min="11" max="11" width="14.33203125" style="3" customWidth="1"/>
    <col min="12" max="12" width="20" style="3" customWidth="1"/>
    <col min="13" max="13" width="14.6640625" style="3" customWidth="1"/>
    <col min="14" max="16384" width="9.109375" style="3"/>
  </cols>
  <sheetData>
    <row r="1" spans="2:14" ht="17.399999999999999" x14ac:dyDescent="0.3">
      <c r="B1" s="735" t="s">
        <v>499</v>
      </c>
      <c r="C1" s="736"/>
      <c r="D1" s="736"/>
      <c r="E1" s="736"/>
      <c r="F1" s="736"/>
      <c r="G1" s="736"/>
      <c r="H1" s="736"/>
      <c r="I1" s="736"/>
      <c r="J1" s="736"/>
      <c r="K1" s="736"/>
      <c r="L1" s="736"/>
    </row>
    <row r="2" spans="2:14" ht="17.399999999999999" x14ac:dyDescent="0.3">
      <c r="B2" s="735" t="s">
        <v>441</v>
      </c>
      <c r="C2" s="736"/>
      <c r="D2" s="736"/>
      <c r="E2" s="736"/>
      <c r="F2" s="736"/>
      <c r="G2" s="736"/>
      <c r="H2" s="736"/>
      <c r="I2" s="736"/>
      <c r="J2" s="736"/>
      <c r="K2" s="736"/>
      <c r="L2" s="736"/>
    </row>
    <row r="3" spans="2:14" ht="17.399999999999999" x14ac:dyDescent="0.3">
      <c r="B3" s="316"/>
      <c r="C3" s="317"/>
      <c r="D3" s="317"/>
      <c r="E3" s="317"/>
      <c r="F3" s="317"/>
      <c r="G3" s="317"/>
      <c r="H3" s="317"/>
      <c r="I3" s="317"/>
      <c r="J3" s="317"/>
      <c r="K3" s="317"/>
      <c r="L3" s="317"/>
    </row>
    <row r="4" spans="2:14" ht="26.25" customHeight="1" x14ac:dyDescent="0.25">
      <c r="B4" s="575" t="s">
        <v>0</v>
      </c>
      <c r="C4" s="576" t="s">
        <v>1</v>
      </c>
      <c r="D4" s="739" t="s">
        <v>2</v>
      </c>
      <c r="E4" s="739"/>
      <c r="F4" s="577" t="s">
        <v>3</v>
      </c>
      <c r="G4" s="577" t="s">
        <v>4</v>
      </c>
      <c r="H4" s="578" t="s">
        <v>5</v>
      </c>
      <c r="I4" s="578" t="s">
        <v>6</v>
      </c>
      <c r="J4" s="578" t="s">
        <v>7</v>
      </c>
      <c r="K4" s="578" t="s">
        <v>8</v>
      </c>
      <c r="L4" s="578" t="s">
        <v>9</v>
      </c>
      <c r="M4" s="3">
        <v>27</v>
      </c>
    </row>
    <row r="5" spans="2:14" ht="33" customHeight="1" x14ac:dyDescent="0.3">
      <c r="B5" s="305" t="s">
        <v>382</v>
      </c>
      <c r="C5" s="306" t="s">
        <v>451</v>
      </c>
      <c r="D5" s="307">
        <v>403</v>
      </c>
      <c r="E5" s="308" t="s">
        <v>11</v>
      </c>
      <c r="F5" s="308"/>
      <c r="G5" s="164">
        <v>1270</v>
      </c>
      <c r="H5" s="308">
        <f>D5*F5</f>
        <v>0</v>
      </c>
      <c r="I5" s="308">
        <f>D5*G5</f>
        <v>511810</v>
      </c>
      <c r="J5" s="308">
        <f>+H5+I5</f>
        <v>511810</v>
      </c>
      <c r="K5" s="308">
        <f>J5*0.27</f>
        <v>138188.70000000001</v>
      </c>
      <c r="L5" s="309">
        <f t="shared" ref="L5:L10" si="0">+J5+K5</f>
        <v>649998.69999999995</v>
      </c>
      <c r="M5" s="14"/>
      <c r="N5" s="15"/>
    </row>
    <row r="6" spans="2:14" ht="14.4" x14ac:dyDescent="0.3">
      <c r="B6" s="310" t="s">
        <v>384</v>
      </c>
      <c r="C6" s="260" t="s">
        <v>426</v>
      </c>
      <c r="D6" s="261">
        <f>111*72</f>
        <v>7992</v>
      </c>
      <c r="E6" s="281" t="s">
        <v>12</v>
      </c>
      <c r="F6" s="281"/>
      <c r="G6" s="281">
        <v>255</v>
      </c>
      <c r="H6" s="259">
        <f>D6*F6</f>
        <v>0</v>
      </c>
      <c r="I6" s="259">
        <f>D6*G6</f>
        <v>2037960</v>
      </c>
      <c r="J6" s="259">
        <f>+H6+I6</f>
        <v>2037960</v>
      </c>
      <c r="K6" s="259">
        <f>J6*0.27</f>
        <v>550249.20000000007</v>
      </c>
      <c r="L6" s="311">
        <f t="shared" si="0"/>
        <v>2588209.2000000002</v>
      </c>
      <c r="M6" s="14"/>
      <c r="N6" s="15"/>
    </row>
    <row r="7" spans="2:14" ht="27" x14ac:dyDescent="0.3">
      <c r="B7" s="310" t="s">
        <v>386</v>
      </c>
      <c r="C7" s="258" t="s">
        <v>480</v>
      </c>
      <c r="D7" s="262">
        <f>+D6</f>
        <v>7992</v>
      </c>
      <c r="E7" s="281" t="s">
        <v>12</v>
      </c>
      <c r="F7" s="259"/>
      <c r="G7" s="259">
        <v>75</v>
      </c>
      <c r="H7" s="259">
        <f>D7*F7</f>
        <v>0</v>
      </c>
      <c r="I7" s="259">
        <f>D7*G7</f>
        <v>599400</v>
      </c>
      <c r="J7" s="259">
        <f>+H7+I7</f>
        <v>599400</v>
      </c>
      <c r="K7" s="259">
        <f>J7*0.27</f>
        <v>161838</v>
      </c>
      <c r="L7" s="311">
        <f t="shared" si="0"/>
        <v>761238</v>
      </c>
      <c r="M7" s="14"/>
      <c r="N7" s="15"/>
    </row>
    <row r="8" spans="2:14" ht="15" customHeight="1" x14ac:dyDescent="0.3">
      <c r="B8" s="310" t="s">
        <v>388</v>
      </c>
      <c r="C8" s="258" t="s">
        <v>452</v>
      </c>
      <c r="D8" s="262">
        <f>D7</f>
        <v>7992</v>
      </c>
      <c r="E8" s="281" t="s">
        <v>12</v>
      </c>
      <c r="F8" s="259"/>
      <c r="G8" s="259">
        <f>J8/D8</f>
        <v>150.77452452452454</v>
      </c>
      <c r="H8" s="259">
        <f>D8*F8</f>
        <v>0</v>
      </c>
      <c r="I8" s="259">
        <f>J8</f>
        <v>1204990</v>
      </c>
      <c r="J8" s="259">
        <f>J10-J9-J7-J6-J5</f>
        <v>1204990</v>
      </c>
      <c r="K8" s="259">
        <f>J8*0.27</f>
        <v>325347.30000000005</v>
      </c>
      <c r="L8" s="311">
        <f t="shared" si="0"/>
        <v>1530337.3</v>
      </c>
      <c r="M8" s="14"/>
      <c r="N8" s="15"/>
    </row>
    <row r="9" spans="2:14" ht="15" thickBot="1" x14ac:dyDescent="0.35">
      <c r="B9" s="312" t="s">
        <v>390</v>
      </c>
      <c r="C9" s="280" t="s">
        <v>453</v>
      </c>
      <c r="D9" s="282">
        <f>+D7</f>
        <v>7992</v>
      </c>
      <c r="E9" s="263" t="s">
        <v>12</v>
      </c>
      <c r="F9" s="264">
        <v>1040</v>
      </c>
      <c r="G9" s="264">
        <v>730</v>
      </c>
      <c r="H9" s="264">
        <f>D9*F9</f>
        <v>8311680</v>
      </c>
      <c r="I9" s="264">
        <f>D9*G9</f>
        <v>5834160</v>
      </c>
      <c r="J9" s="259">
        <f>+H9+I9</f>
        <v>14145840</v>
      </c>
      <c r="K9" s="259">
        <f>J9*0.27</f>
        <v>3819376.8000000003</v>
      </c>
      <c r="L9" s="311">
        <f t="shared" si="0"/>
        <v>17965216.800000001</v>
      </c>
      <c r="M9" s="14"/>
      <c r="N9" s="15"/>
    </row>
    <row r="10" spans="2:14" ht="27" customHeight="1" thickBot="1" x14ac:dyDescent="0.3">
      <c r="B10" s="674"/>
      <c r="C10" s="567" t="s">
        <v>454</v>
      </c>
      <c r="D10" s="568"/>
      <c r="E10" s="495"/>
      <c r="F10" s="496"/>
      <c r="G10" s="496"/>
      <c r="H10" s="497"/>
      <c r="I10" s="497"/>
      <c r="J10" s="572">
        <v>18500000</v>
      </c>
      <c r="K10" s="573">
        <f>+J10/100*$M$4</f>
        <v>4995000</v>
      </c>
      <c r="L10" s="574">
        <f t="shared" si="0"/>
        <v>23495000</v>
      </c>
      <c r="M10" s="14"/>
      <c r="N10" s="15"/>
    </row>
    <row r="11" spans="2:14" ht="15.75" customHeight="1" x14ac:dyDescent="0.25">
      <c r="B11" s="14"/>
      <c r="C11" s="3"/>
      <c r="D11" s="3"/>
    </row>
    <row r="12" spans="2:14" ht="15.75" customHeight="1" x14ac:dyDescent="0.25">
      <c r="B12" s="675"/>
      <c r="C12" s="585" t="s">
        <v>455</v>
      </c>
      <c r="D12" s="586"/>
      <c r="E12" s="586"/>
      <c r="F12" s="586"/>
      <c r="G12" s="586"/>
      <c r="H12" s="586"/>
      <c r="I12" s="586"/>
      <c r="J12" s="586"/>
      <c r="K12" s="586"/>
      <c r="L12" s="586"/>
    </row>
    <row r="13" spans="2:14" ht="18.75" customHeight="1" thickBot="1" x14ac:dyDescent="0.3">
      <c r="B13" s="14"/>
      <c r="C13" s="265"/>
      <c r="D13" s="265"/>
      <c r="E13" s="283"/>
      <c r="F13" s="283"/>
    </row>
    <row r="14" spans="2:14" ht="28.5" customHeight="1" x14ac:dyDescent="0.25">
      <c r="B14" s="677" t="s">
        <v>71</v>
      </c>
      <c r="C14" s="678" t="s">
        <v>457</v>
      </c>
      <c r="D14" s="679"/>
      <c r="E14" s="680" t="s">
        <v>458</v>
      </c>
      <c r="F14" s="681" t="s">
        <v>21</v>
      </c>
      <c r="G14" s="681" t="s">
        <v>22</v>
      </c>
      <c r="H14" s="682" t="s">
        <v>5</v>
      </c>
      <c r="I14" s="682" t="s">
        <v>6</v>
      </c>
      <c r="J14" s="682" t="s">
        <v>7</v>
      </c>
      <c r="K14" s="682" t="s">
        <v>8</v>
      </c>
      <c r="L14" s="683" t="s">
        <v>9</v>
      </c>
    </row>
    <row r="15" spans="2:14" ht="15.75" customHeight="1" x14ac:dyDescent="0.25">
      <c r="B15" s="14"/>
      <c r="C15" s="284" t="s">
        <v>459</v>
      </c>
      <c r="D15" s="301"/>
      <c r="E15" s="285" t="s">
        <v>12</v>
      </c>
      <c r="F15" s="286">
        <v>42</v>
      </c>
      <c r="G15" s="286">
        <f>F15*1.27</f>
        <v>53.34</v>
      </c>
      <c r="H15" s="267"/>
      <c r="I15" s="267"/>
      <c r="J15" s="267"/>
      <c r="K15" s="287"/>
      <c r="L15" s="288"/>
    </row>
    <row r="16" spans="2:14" ht="15.75" customHeight="1" x14ac:dyDescent="0.25">
      <c r="B16" s="14"/>
      <c r="C16" s="284" t="s">
        <v>460</v>
      </c>
      <c r="D16" s="301"/>
      <c r="E16" s="285" t="s">
        <v>12</v>
      </c>
      <c r="F16" s="286">
        <v>69</v>
      </c>
      <c r="G16" s="286">
        <f t="shared" ref="G16:G39" si="1">F16*1.27</f>
        <v>87.63</v>
      </c>
      <c r="H16" s="267"/>
      <c r="I16" s="267"/>
      <c r="J16" s="267"/>
      <c r="K16" s="287"/>
      <c r="L16" s="288"/>
    </row>
    <row r="17" spans="2:13" ht="15.75" customHeight="1" x14ac:dyDescent="0.25">
      <c r="B17" s="14"/>
      <c r="C17" s="284" t="s">
        <v>461</v>
      </c>
      <c r="D17" s="301"/>
      <c r="E17" s="285" t="s">
        <v>11</v>
      </c>
      <c r="F17" s="286">
        <v>6940</v>
      </c>
      <c r="G17" s="286">
        <f t="shared" si="1"/>
        <v>8813.7999999999993</v>
      </c>
      <c r="H17" s="267"/>
      <c r="I17" s="267"/>
      <c r="J17" s="267"/>
      <c r="K17" s="267"/>
      <c r="L17" s="268"/>
      <c r="M17" s="4"/>
    </row>
    <row r="18" spans="2:13" x14ac:dyDescent="0.25">
      <c r="B18" s="14"/>
      <c r="C18" s="284" t="s">
        <v>462</v>
      </c>
      <c r="D18" s="301"/>
      <c r="E18" s="285" t="s">
        <v>12</v>
      </c>
      <c r="F18" s="286">
        <v>10</v>
      </c>
      <c r="G18" s="286">
        <f t="shared" si="1"/>
        <v>12.7</v>
      </c>
      <c r="H18" s="267"/>
      <c r="I18" s="267"/>
      <c r="J18" s="267"/>
      <c r="K18" s="267"/>
      <c r="L18" s="268"/>
    </row>
    <row r="19" spans="2:13" s="15" customFormat="1" x14ac:dyDescent="0.25">
      <c r="B19" s="14"/>
      <c r="C19" s="284" t="s">
        <v>463</v>
      </c>
      <c r="D19" s="301"/>
      <c r="E19" s="285" t="s">
        <v>12</v>
      </c>
      <c r="F19" s="286">
        <v>37</v>
      </c>
      <c r="G19" s="286">
        <f t="shared" si="1"/>
        <v>46.99</v>
      </c>
      <c r="H19" s="267"/>
      <c r="I19" s="267"/>
      <c r="J19" s="267"/>
      <c r="K19" s="267"/>
      <c r="L19" s="268"/>
    </row>
    <row r="20" spans="2:13" s="15" customFormat="1" x14ac:dyDescent="0.25">
      <c r="B20" s="14"/>
      <c r="C20" s="284" t="s">
        <v>464</v>
      </c>
      <c r="D20" s="301"/>
      <c r="E20" s="285" t="s">
        <v>12</v>
      </c>
      <c r="F20" s="286">
        <v>53</v>
      </c>
      <c r="G20" s="286">
        <f t="shared" si="1"/>
        <v>67.31</v>
      </c>
      <c r="H20" s="267"/>
      <c r="I20" s="267"/>
      <c r="J20" s="267"/>
      <c r="K20" s="267"/>
      <c r="L20" s="268"/>
    </row>
    <row r="21" spans="2:13" s="15" customFormat="1" x14ac:dyDescent="0.25">
      <c r="B21" s="14"/>
      <c r="C21" s="284" t="s">
        <v>465</v>
      </c>
      <c r="D21" s="301"/>
      <c r="E21" s="285" t="s">
        <v>12</v>
      </c>
      <c r="F21" s="286">
        <v>128</v>
      </c>
      <c r="G21" s="286">
        <f t="shared" si="1"/>
        <v>162.56</v>
      </c>
      <c r="H21" s="267"/>
      <c r="I21" s="267"/>
      <c r="J21" s="267"/>
      <c r="K21" s="267"/>
      <c r="L21" s="268"/>
    </row>
    <row r="22" spans="2:13" s="15" customFormat="1" x14ac:dyDescent="0.25">
      <c r="B22" s="14"/>
      <c r="C22" s="284" t="s">
        <v>466</v>
      </c>
      <c r="D22" s="301"/>
      <c r="E22" s="285" t="s">
        <v>12</v>
      </c>
      <c r="F22" s="286">
        <v>139</v>
      </c>
      <c r="G22" s="286">
        <f t="shared" si="1"/>
        <v>176.53</v>
      </c>
      <c r="H22" s="267"/>
      <c r="I22" s="267"/>
      <c r="J22" s="267"/>
      <c r="K22" s="267"/>
      <c r="L22" s="268"/>
    </row>
    <row r="23" spans="2:13" s="15" customFormat="1" ht="39.6" x14ac:dyDescent="0.25">
      <c r="B23" s="14"/>
      <c r="C23" s="289" t="s">
        <v>467</v>
      </c>
      <c r="D23" s="301"/>
      <c r="E23" s="285" t="s">
        <v>12</v>
      </c>
      <c r="F23" s="286">
        <v>107</v>
      </c>
      <c r="G23" s="286">
        <f t="shared" si="1"/>
        <v>135.89000000000001</v>
      </c>
      <c r="H23" s="267"/>
      <c r="I23" s="267"/>
      <c r="J23" s="267"/>
      <c r="K23" s="267"/>
      <c r="L23" s="268"/>
    </row>
    <row r="24" spans="2:13" s="15" customFormat="1" ht="26.4" x14ac:dyDescent="0.25">
      <c r="B24" s="14"/>
      <c r="C24" s="289" t="s">
        <v>468</v>
      </c>
      <c r="D24" s="301"/>
      <c r="E24" s="285" t="s">
        <v>12</v>
      </c>
      <c r="F24" s="286">
        <v>1760</v>
      </c>
      <c r="G24" s="286">
        <f t="shared" si="1"/>
        <v>2235.1999999999998</v>
      </c>
      <c r="H24" s="267"/>
      <c r="I24" s="267"/>
      <c r="J24" s="267"/>
      <c r="K24" s="267"/>
      <c r="L24" s="268"/>
    </row>
    <row r="25" spans="2:13" x14ac:dyDescent="0.25">
      <c r="B25" s="14"/>
      <c r="C25" s="284" t="s">
        <v>469</v>
      </c>
      <c r="D25" s="301"/>
      <c r="E25" s="285" t="s">
        <v>12</v>
      </c>
      <c r="F25" s="286">
        <v>235</v>
      </c>
      <c r="G25" s="286">
        <f t="shared" si="1"/>
        <v>298.45</v>
      </c>
      <c r="H25" s="267"/>
      <c r="I25" s="267"/>
      <c r="J25" s="267"/>
      <c r="K25" s="267"/>
      <c r="L25" s="268"/>
      <c r="M25" s="4"/>
    </row>
    <row r="26" spans="2:13" ht="26.4" x14ac:dyDescent="0.25">
      <c r="B26" s="14"/>
      <c r="C26" s="289" t="s">
        <v>470</v>
      </c>
      <c r="D26" s="301"/>
      <c r="E26" s="285" t="s">
        <v>12</v>
      </c>
      <c r="F26" s="286">
        <v>1490</v>
      </c>
      <c r="G26" s="286">
        <f t="shared" si="1"/>
        <v>1892.3</v>
      </c>
      <c r="H26" s="267"/>
      <c r="I26" s="267"/>
      <c r="J26" s="267"/>
      <c r="K26" s="267"/>
      <c r="L26" s="268"/>
      <c r="M26" s="4"/>
    </row>
    <row r="27" spans="2:13" x14ac:dyDescent="0.25">
      <c r="B27" s="14"/>
      <c r="C27" s="289" t="s">
        <v>471</v>
      </c>
      <c r="D27" s="301"/>
      <c r="E27" s="285" t="s">
        <v>12</v>
      </c>
      <c r="F27" s="286">
        <v>117</v>
      </c>
      <c r="G27" s="286">
        <f t="shared" si="1"/>
        <v>148.59</v>
      </c>
      <c r="H27" s="267"/>
      <c r="I27" s="267"/>
      <c r="J27" s="267"/>
      <c r="K27" s="267"/>
      <c r="L27" s="268"/>
      <c r="M27" s="4"/>
    </row>
    <row r="28" spans="2:13" ht="13.8" thickBot="1" x14ac:dyDescent="0.3">
      <c r="B28" s="14"/>
      <c r="C28" s="290" t="s">
        <v>472</v>
      </c>
      <c r="D28" s="302"/>
      <c r="E28" s="291" t="s">
        <v>12</v>
      </c>
      <c r="F28" s="292">
        <v>117</v>
      </c>
      <c r="G28" s="292">
        <f t="shared" si="1"/>
        <v>148.59</v>
      </c>
      <c r="H28" s="270"/>
      <c r="I28" s="270"/>
      <c r="J28" s="270"/>
      <c r="K28" s="270"/>
      <c r="L28" s="271"/>
    </row>
    <row r="29" spans="2:13" ht="13.8" thickBot="1" x14ac:dyDescent="0.3">
      <c r="B29" s="14"/>
      <c r="C29" s="293"/>
      <c r="D29" s="3"/>
      <c r="E29" s="293"/>
      <c r="F29" s="294"/>
      <c r="G29" s="295"/>
      <c r="H29" s="5"/>
      <c r="I29" s="5"/>
      <c r="J29" s="5"/>
      <c r="K29" s="5"/>
      <c r="L29" s="5"/>
    </row>
    <row r="30" spans="2:13" s="7" customFormat="1" ht="26.4" x14ac:dyDescent="0.25">
      <c r="B30" s="684" t="s">
        <v>72</v>
      </c>
      <c r="C30" s="685" t="s">
        <v>473</v>
      </c>
      <c r="D30" s="686"/>
      <c r="E30" s="687" t="s">
        <v>458</v>
      </c>
      <c r="F30" s="688" t="s">
        <v>21</v>
      </c>
      <c r="G30" s="688" t="s">
        <v>22</v>
      </c>
      <c r="H30" s="689" t="s">
        <v>5</v>
      </c>
      <c r="I30" s="689" t="s">
        <v>6</v>
      </c>
      <c r="J30" s="689" t="s">
        <v>7</v>
      </c>
      <c r="K30" s="689" t="s">
        <v>8</v>
      </c>
      <c r="L30" s="690" t="s">
        <v>9</v>
      </c>
    </row>
    <row r="31" spans="2:13" s="7" customFormat="1" ht="39.6" x14ac:dyDescent="0.25">
      <c r="B31" s="21"/>
      <c r="C31" s="289" t="s">
        <v>474</v>
      </c>
      <c r="D31" s="303"/>
      <c r="E31" s="285" t="s">
        <v>475</v>
      </c>
      <c r="F31" s="286">
        <v>1124</v>
      </c>
      <c r="G31" s="286">
        <f t="shared" si="1"/>
        <v>1427.48</v>
      </c>
      <c r="H31" s="272"/>
      <c r="I31" s="272"/>
      <c r="J31" s="273"/>
      <c r="K31" s="273"/>
      <c r="L31" s="274"/>
    </row>
    <row r="32" spans="2:13" s="7" customFormat="1" ht="26.4" x14ac:dyDescent="0.25">
      <c r="B32" s="21"/>
      <c r="C32" s="289" t="s">
        <v>476</v>
      </c>
      <c r="D32" s="303"/>
      <c r="E32" s="285" t="s">
        <v>12</v>
      </c>
      <c r="F32" s="286">
        <v>84</v>
      </c>
      <c r="G32" s="286">
        <f t="shared" si="1"/>
        <v>106.68</v>
      </c>
      <c r="H32" s="272"/>
      <c r="I32" s="272"/>
      <c r="J32" s="272"/>
      <c r="K32" s="272"/>
      <c r="L32" s="275"/>
      <c r="M32" s="20"/>
    </row>
    <row r="33" spans="2:13" s="7" customFormat="1" x14ac:dyDescent="0.25">
      <c r="B33" s="21"/>
      <c r="C33" s="289" t="s">
        <v>477</v>
      </c>
      <c r="D33" s="303"/>
      <c r="E33" s="285" t="s">
        <v>12</v>
      </c>
      <c r="F33" s="286">
        <v>342</v>
      </c>
      <c r="G33" s="286">
        <f>F33*1.27</f>
        <v>434.34000000000003</v>
      </c>
      <c r="H33" s="267"/>
      <c r="I33" s="267"/>
      <c r="J33" s="267"/>
      <c r="K33" s="267"/>
      <c r="L33" s="268"/>
      <c r="M33" s="21"/>
    </row>
    <row r="34" spans="2:13" s="7" customFormat="1" ht="14.4" thickBot="1" x14ac:dyDescent="0.3">
      <c r="B34" s="21"/>
      <c r="C34" s="296" t="s">
        <v>478</v>
      </c>
      <c r="D34" s="304"/>
      <c r="E34" s="291" t="s">
        <v>12</v>
      </c>
      <c r="F34" s="292">
        <v>300</v>
      </c>
      <c r="G34" s="292">
        <f t="shared" si="1"/>
        <v>381</v>
      </c>
      <c r="H34" s="276"/>
      <c r="I34" s="276"/>
      <c r="J34" s="276"/>
      <c r="K34" s="276"/>
      <c r="L34" s="277"/>
      <c r="M34" s="21"/>
    </row>
    <row r="35" spans="2:13" x14ac:dyDescent="0.25">
      <c r="B35" s="14"/>
      <c r="C35" s="258"/>
      <c r="D35" s="3"/>
      <c r="E35" s="260"/>
      <c r="F35" s="295"/>
      <c r="G35" s="295"/>
      <c r="H35" s="5"/>
      <c r="I35" s="5"/>
      <c r="J35" s="5"/>
      <c r="K35" s="5"/>
      <c r="L35" s="5"/>
      <c r="M35" s="14"/>
    </row>
    <row r="36" spans="2:13" ht="13.8" thickBot="1" x14ac:dyDescent="0.3">
      <c r="B36" s="14"/>
      <c r="C36" s="258"/>
      <c r="D36" s="3"/>
      <c r="E36" s="260"/>
      <c r="F36" s="295"/>
      <c r="G36" s="295"/>
      <c r="H36" s="14"/>
      <c r="I36" s="14"/>
      <c r="J36" s="14"/>
      <c r="K36" s="14"/>
      <c r="L36" s="14"/>
      <c r="M36" s="14"/>
    </row>
    <row r="37" spans="2:13" ht="26.4" x14ac:dyDescent="0.25">
      <c r="B37" s="691" t="s">
        <v>73</v>
      </c>
      <c r="C37" s="692" t="s">
        <v>479</v>
      </c>
      <c r="D37" s="693"/>
      <c r="E37" s="694" t="s">
        <v>458</v>
      </c>
      <c r="F37" s="695" t="s">
        <v>21</v>
      </c>
      <c r="G37" s="695" t="s">
        <v>22</v>
      </c>
      <c r="H37" s="696" t="s">
        <v>5</v>
      </c>
      <c r="I37" s="696" t="s">
        <v>6</v>
      </c>
      <c r="J37" s="696" t="s">
        <v>7</v>
      </c>
      <c r="K37" s="696" t="s">
        <v>8</v>
      </c>
      <c r="L37" s="697" t="s">
        <v>9</v>
      </c>
      <c r="M37" s="4"/>
    </row>
    <row r="38" spans="2:13" ht="26.4" x14ac:dyDescent="0.25">
      <c r="C38" s="289" t="s">
        <v>481</v>
      </c>
      <c r="D38" s="301"/>
      <c r="E38" s="297" t="s">
        <v>12</v>
      </c>
      <c r="F38" s="286">
        <v>214</v>
      </c>
      <c r="G38" s="286">
        <f t="shared" si="1"/>
        <v>271.78000000000003</v>
      </c>
      <c r="H38" s="266"/>
      <c r="I38" s="266"/>
      <c r="J38" s="266"/>
      <c r="K38" s="266"/>
      <c r="L38" s="278"/>
    </row>
    <row r="39" spans="2:13" ht="53.4" thickBot="1" x14ac:dyDescent="0.3">
      <c r="C39" s="298" t="s">
        <v>482</v>
      </c>
      <c r="D39" s="302"/>
      <c r="E39" s="299" t="s">
        <v>12</v>
      </c>
      <c r="F39" s="300">
        <v>7900</v>
      </c>
      <c r="G39" s="292">
        <f t="shared" si="1"/>
        <v>10033</v>
      </c>
      <c r="H39" s="269"/>
      <c r="I39" s="269"/>
      <c r="J39" s="269"/>
      <c r="K39" s="269"/>
      <c r="L39" s="279"/>
    </row>
    <row r="40" spans="2:13" s="1" customFormat="1" ht="14.4" thickBot="1" x14ac:dyDescent="0.3">
      <c r="B40" s="227"/>
      <c r="C40" s="248"/>
      <c r="D40" s="249"/>
      <c r="E40" s="230"/>
      <c r="F40" s="230"/>
      <c r="G40" s="230"/>
      <c r="H40" s="231"/>
      <c r="I40" s="231"/>
      <c r="J40" s="231"/>
      <c r="K40" s="231"/>
      <c r="L40" s="231"/>
    </row>
    <row r="41" spans="2:13" ht="52.8" customHeight="1" thickBot="1" x14ac:dyDescent="0.3">
      <c r="B41" s="14"/>
      <c r="C41" s="740" t="s">
        <v>456</v>
      </c>
      <c r="D41" s="741"/>
      <c r="E41" s="741"/>
      <c r="F41" s="741"/>
      <c r="G41" s="741"/>
      <c r="H41" s="741"/>
      <c r="I41" s="741"/>
      <c r="J41" s="741"/>
      <c r="K41" s="741"/>
      <c r="L41" s="742"/>
    </row>
    <row r="42" spans="2:13" s="1" customFormat="1" ht="14.25" customHeight="1" x14ac:dyDescent="0.25">
      <c r="B42" s="227"/>
      <c r="C42" s="248"/>
      <c r="D42" s="249"/>
      <c r="E42" s="230"/>
      <c r="F42" s="230"/>
      <c r="G42" s="230"/>
      <c r="H42" s="231"/>
      <c r="I42" s="231"/>
      <c r="J42" s="231"/>
      <c r="K42" s="231"/>
      <c r="L42" s="231"/>
    </row>
    <row r="43" spans="2:13" s="7" customFormat="1" ht="14.25" customHeight="1" x14ac:dyDescent="0.3">
      <c r="B43" s="12"/>
      <c r="C43" s="254"/>
      <c r="D43" s="243"/>
      <c r="E43" s="255"/>
      <c r="F43" s="256"/>
      <c r="G43" s="256"/>
      <c r="H43" s="257"/>
      <c r="I43" s="257"/>
      <c r="J43" s="257"/>
      <c r="K43" s="257"/>
      <c r="L43" s="257"/>
    </row>
    <row r="44" spans="2:13" s="7" customFormat="1" ht="14.25" customHeight="1" x14ac:dyDescent="0.3">
      <c r="B44" s="12"/>
      <c r="C44" s="254"/>
      <c r="D44" s="243"/>
      <c r="E44" s="255"/>
      <c r="F44" s="256"/>
      <c r="G44" s="256"/>
      <c r="H44" s="257"/>
      <c r="I44" s="257"/>
      <c r="J44" s="257"/>
      <c r="K44" s="257"/>
      <c r="L44" s="257"/>
    </row>
  </sheetData>
  <mergeCells count="4">
    <mergeCell ref="B1:L1"/>
    <mergeCell ref="B2:L2"/>
    <mergeCell ref="D4:E4"/>
    <mergeCell ref="C41:L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workbookViewId="0">
      <selection activeCell="H53" sqref="H53"/>
    </sheetView>
  </sheetViews>
  <sheetFormatPr defaultRowHeight="14.4" x14ac:dyDescent="0.3"/>
  <cols>
    <col min="2" max="2" width="2.5546875" style="152" customWidth="1"/>
    <col min="3" max="3" width="37.44140625" style="140" customWidth="1"/>
    <col min="4" max="4" width="9" style="154" customWidth="1"/>
    <col min="5" max="5" width="8.44140625" style="140" customWidth="1"/>
    <col min="6" max="10" width="10.5546875" customWidth="1"/>
  </cols>
  <sheetData>
    <row r="1" spans="2:10" s="3" customFormat="1" ht="17.399999999999999" x14ac:dyDescent="0.3">
      <c r="B1" s="735" t="s">
        <v>536</v>
      </c>
      <c r="C1" s="736"/>
      <c r="D1" s="736"/>
      <c r="E1" s="736"/>
      <c r="F1" s="736"/>
      <c r="G1" s="736"/>
      <c r="H1" s="736"/>
      <c r="I1" s="736"/>
      <c r="J1" s="736"/>
    </row>
    <row r="2" spans="2:10" s="3" customFormat="1" ht="17.399999999999999" x14ac:dyDescent="0.3">
      <c r="B2" s="121"/>
      <c r="C2" s="122"/>
      <c r="D2" s="122"/>
      <c r="E2" s="122"/>
      <c r="F2" s="122"/>
      <c r="G2" s="122"/>
      <c r="H2" s="122"/>
      <c r="I2" s="122"/>
      <c r="J2" s="122"/>
    </row>
    <row r="3" spans="2:10" ht="15.6" x14ac:dyDescent="0.3">
      <c r="B3" s="123" t="s">
        <v>329</v>
      </c>
      <c r="C3" s="124"/>
      <c r="D3" s="125"/>
      <c r="E3" s="124"/>
      <c r="F3" s="124"/>
      <c r="G3" s="124"/>
      <c r="H3" s="124"/>
      <c r="I3" s="124"/>
      <c r="J3" s="126" t="s">
        <v>330</v>
      </c>
    </row>
    <row r="4" spans="2:10" ht="15.6" x14ac:dyDescent="0.3">
      <c r="B4" s="313" t="s">
        <v>492</v>
      </c>
      <c r="C4" s="313"/>
      <c r="D4" s="123" t="s">
        <v>331</v>
      </c>
      <c r="E4" s="123"/>
      <c r="F4" s="123"/>
      <c r="G4" s="123"/>
      <c r="H4" s="123"/>
      <c r="I4" s="123"/>
      <c r="J4" s="123"/>
    </row>
    <row r="5" spans="2:10" ht="18" thickBot="1" x14ac:dyDescent="0.35">
      <c r="B5" s="127" t="s">
        <v>332</v>
      </c>
      <c r="C5" s="128"/>
      <c r="D5" s="128"/>
      <c r="E5" s="128"/>
      <c r="F5" s="128"/>
      <c r="G5" s="128"/>
      <c r="H5" s="128"/>
      <c r="I5" s="128"/>
      <c r="J5" s="128"/>
    </row>
    <row r="6" spans="2:10" s="129" customFormat="1" ht="31.2" thickBot="1" x14ac:dyDescent="0.35">
      <c r="B6" s="599"/>
      <c r="C6" s="600" t="s">
        <v>333</v>
      </c>
      <c r="D6" s="601" t="s">
        <v>334</v>
      </c>
      <c r="E6" s="600" t="s">
        <v>335</v>
      </c>
      <c r="F6" s="600" t="s">
        <v>336</v>
      </c>
      <c r="G6" s="600" t="s">
        <v>337</v>
      </c>
      <c r="H6" s="600" t="s">
        <v>338</v>
      </c>
      <c r="I6" s="600" t="s">
        <v>339</v>
      </c>
      <c r="J6" s="602" t="s">
        <v>340</v>
      </c>
    </row>
    <row r="7" spans="2:10" ht="12.75" customHeight="1" x14ac:dyDescent="0.3">
      <c r="B7" s="130" t="s">
        <v>341</v>
      </c>
      <c r="C7" s="131"/>
      <c r="D7" s="131"/>
      <c r="E7" s="131"/>
      <c r="F7" s="132"/>
      <c r="G7" s="132"/>
      <c r="H7" s="132"/>
      <c r="I7" s="132"/>
      <c r="J7" s="133"/>
    </row>
    <row r="8" spans="2:10" x14ac:dyDescent="0.3">
      <c r="B8" s="134"/>
      <c r="C8" s="139" t="s">
        <v>342</v>
      </c>
      <c r="D8" s="135">
        <v>60</v>
      </c>
      <c r="E8" s="136" t="s">
        <v>343</v>
      </c>
      <c r="F8" s="137"/>
      <c r="G8" s="137">
        <v>5000</v>
      </c>
      <c r="H8" s="137">
        <f>D8*F8</f>
        <v>0</v>
      </c>
      <c r="I8" s="137">
        <f>G8*D8</f>
        <v>300000</v>
      </c>
      <c r="J8" s="138">
        <f>H8+I8</f>
        <v>300000</v>
      </c>
    </row>
    <row r="9" spans="2:10" ht="30.6" x14ac:dyDescent="0.3">
      <c r="B9" s="134"/>
      <c r="C9" s="139" t="s">
        <v>344</v>
      </c>
      <c r="D9" s="139">
        <v>6</v>
      </c>
      <c r="E9" s="139" t="s">
        <v>345</v>
      </c>
      <c r="F9" s="137">
        <v>230400</v>
      </c>
      <c r="G9" s="137">
        <v>40000</v>
      </c>
      <c r="H9" s="137">
        <f>D9*F9</f>
        <v>1382400</v>
      </c>
      <c r="I9" s="137">
        <f>G9*D9</f>
        <v>240000</v>
      </c>
      <c r="J9" s="138">
        <f>H9+I9</f>
        <v>1622400</v>
      </c>
    </row>
    <row r="10" spans="2:10" s="140" customFormat="1" ht="10.199999999999999" x14ac:dyDescent="0.2">
      <c r="B10" s="134"/>
      <c r="C10" s="139" t="s">
        <v>346</v>
      </c>
      <c r="D10" s="139">
        <v>60</v>
      </c>
      <c r="E10" s="139" t="s">
        <v>347</v>
      </c>
      <c r="F10" s="137"/>
      <c r="G10" s="137">
        <v>4380</v>
      </c>
      <c r="H10" s="137">
        <f>D10*F10</f>
        <v>0</v>
      </c>
      <c r="I10" s="137">
        <f>G10*D10</f>
        <v>262800</v>
      </c>
      <c r="J10" s="138">
        <f>H10+I10</f>
        <v>262800</v>
      </c>
    </row>
    <row r="11" spans="2:10" x14ac:dyDescent="0.3">
      <c r="B11" s="134"/>
      <c r="C11" s="139" t="s">
        <v>348</v>
      </c>
      <c r="D11" s="139">
        <v>245</v>
      </c>
      <c r="E11" s="139" t="s">
        <v>347</v>
      </c>
      <c r="F11" s="137"/>
      <c r="G11" s="137">
        <v>4380</v>
      </c>
      <c r="H11" s="137">
        <f>D11*F11</f>
        <v>0</v>
      </c>
      <c r="I11" s="137">
        <f>G11*D11</f>
        <v>1073100</v>
      </c>
      <c r="J11" s="138">
        <f>H11+I11</f>
        <v>1073100</v>
      </c>
    </row>
    <row r="12" spans="2:10" s="140" customFormat="1" ht="10.199999999999999" x14ac:dyDescent="0.2">
      <c r="B12" s="141" t="s">
        <v>349</v>
      </c>
      <c r="C12" s="142"/>
      <c r="D12" s="143"/>
      <c r="E12" s="143"/>
      <c r="F12" s="144"/>
      <c r="G12" s="144"/>
      <c r="H12" s="144"/>
      <c r="I12" s="144"/>
      <c r="J12" s="145"/>
    </row>
    <row r="13" spans="2:10" s="140" customFormat="1" ht="20.399999999999999" x14ac:dyDescent="0.2">
      <c r="B13" s="134"/>
      <c r="C13" s="139" t="s">
        <v>350</v>
      </c>
      <c r="D13" s="139">
        <v>50</v>
      </c>
      <c r="E13" s="139" t="s">
        <v>347</v>
      </c>
      <c r="F13" s="137">
        <v>256</v>
      </c>
      <c r="G13" s="137">
        <v>150</v>
      </c>
      <c r="H13" s="137">
        <f>D13*F13</f>
        <v>12800</v>
      </c>
      <c r="I13" s="137">
        <f>G13*D13</f>
        <v>7500</v>
      </c>
      <c r="J13" s="138">
        <f>H13+I13</f>
        <v>20300</v>
      </c>
    </row>
    <row r="14" spans="2:10" x14ac:dyDescent="0.3">
      <c r="B14" s="134"/>
      <c r="C14" s="139" t="s">
        <v>351</v>
      </c>
      <c r="D14" s="139">
        <v>300</v>
      </c>
      <c r="E14" s="139" t="s">
        <v>347</v>
      </c>
      <c r="F14" s="137">
        <v>20</v>
      </c>
      <c r="G14" s="137">
        <v>25</v>
      </c>
      <c r="H14" s="137">
        <f>D14*F14</f>
        <v>6000</v>
      </c>
      <c r="I14" s="137">
        <f>G14*D14</f>
        <v>7500</v>
      </c>
      <c r="J14" s="138">
        <f t="shared" ref="J14:J16" si="0">H14+I14</f>
        <v>13500</v>
      </c>
    </row>
    <row r="15" spans="2:10" x14ac:dyDescent="0.3">
      <c r="B15" s="134"/>
      <c r="C15" s="139" t="s">
        <v>352</v>
      </c>
      <c r="D15" s="139">
        <v>300</v>
      </c>
      <c r="E15" s="139" t="s">
        <v>347</v>
      </c>
      <c r="F15" s="137">
        <v>338</v>
      </c>
      <c r="G15" s="137">
        <v>90</v>
      </c>
      <c r="H15" s="137">
        <f>D15*F15</f>
        <v>101400</v>
      </c>
      <c r="I15" s="137">
        <f>G15*D15</f>
        <v>27000</v>
      </c>
      <c r="J15" s="138">
        <f t="shared" si="0"/>
        <v>128400</v>
      </c>
    </row>
    <row r="16" spans="2:10" x14ac:dyDescent="0.3">
      <c r="B16" s="134"/>
      <c r="C16" s="139" t="s">
        <v>353</v>
      </c>
      <c r="D16" s="139">
        <v>14</v>
      </c>
      <c r="E16" s="139" t="s">
        <v>345</v>
      </c>
      <c r="F16" s="137"/>
      <c r="G16" s="137">
        <v>4980</v>
      </c>
      <c r="H16" s="137">
        <f>D16*F16</f>
        <v>0</v>
      </c>
      <c r="I16" s="137">
        <f>G16*D16</f>
        <v>69720</v>
      </c>
      <c r="J16" s="138">
        <f t="shared" si="0"/>
        <v>69720</v>
      </c>
    </row>
    <row r="17" spans="2:10" s="140" customFormat="1" ht="10.199999999999999" x14ac:dyDescent="0.2">
      <c r="B17" s="141" t="s">
        <v>354</v>
      </c>
      <c r="C17" s="142"/>
      <c r="D17" s="143"/>
      <c r="E17" s="143"/>
      <c r="F17" s="144"/>
      <c r="G17" s="144"/>
      <c r="H17" s="144"/>
      <c r="I17" s="144"/>
      <c r="J17" s="145"/>
    </row>
    <row r="18" spans="2:10" x14ac:dyDescent="0.3">
      <c r="B18" s="134"/>
      <c r="C18" s="139" t="s">
        <v>355</v>
      </c>
      <c r="D18" s="139">
        <v>60</v>
      </c>
      <c r="E18" s="139" t="s">
        <v>347</v>
      </c>
      <c r="F18" s="137">
        <v>3363</v>
      </c>
      <c r="G18" s="137">
        <v>500</v>
      </c>
      <c r="H18" s="137">
        <f>D18*F18</f>
        <v>201780</v>
      </c>
      <c r="I18" s="137">
        <f>D18*G18</f>
        <v>30000</v>
      </c>
      <c r="J18" s="138">
        <f>H18+I18</f>
        <v>231780</v>
      </c>
    </row>
    <row r="19" spans="2:10" x14ac:dyDescent="0.3">
      <c r="B19" s="134"/>
      <c r="C19" s="139" t="s">
        <v>356</v>
      </c>
      <c r="D19" s="139">
        <v>245</v>
      </c>
      <c r="E19" s="139" t="s">
        <v>347</v>
      </c>
      <c r="F19" s="137">
        <v>4979</v>
      </c>
      <c r="G19" s="137">
        <v>500</v>
      </c>
      <c r="H19" s="137">
        <f>D19*F19</f>
        <v>1219855</v>
      </c>
      <c r="I19" s="137">
        <f>D19*G19</f>
        <v>122500</v>
      </c>
      <c r="J19" s="138">
        <f>H19+I19</f>
        <v>1342355</v>
      </c>
    </row>
    <row r="20" spans="2:10" x14ac:dyDescent="0.3">
      <c r="B20" s="134"/>
      <c r="C20" s="139" t="s">
        <v>357</v>
      </c>
      <c r="D20" s="139">
        <v>305</v>
      </c>
      <c r="E20" s="139" t="s">
        <v>347</v>
      </c>
      <c r="F20" s="137">
        <v>216</v>
      </c>
      <c r="G20" s="137">
        <v>200</v>
      </c>
      <c r="H20" s="137">
        <f>D20*F20</f>
        <v>65880</v>
      </c>
      <c r="I20" s="137">
        <f>D20*G20</f>
        <v>61000</v>
      </c>
      <c r="J20" s="138">
        <f>H20+I20</f>
        <v>126880</v>
      </c>
    </row>
    <row r="21" spans="2:10" x14ac:dyDescent="0.3">
      <c r="B21" s="134"/>
      <c r="C21" s="139" t="s">
        <v>358</v>
      </c>
      <c r="D21" s="139">
        <v>1080</v>
      </c>
      <c r="E21" s="139" t="s">
        <v>347</v>
      </c>
      <c r="F21" s="137">
        <v>121</v>
      </c>
      <c r="G21" s="137">
        <v>200</v>
      </c>
      <c r="H21" s="137">
        <f>D21*F21</f>
        <v>130680</v>
      </c>
      <c r="I21" s="137">
        <f>D21*G21</f>
        <v>216000</v>
      </c>
      <c r="J21" s="138">
        <f>H21+I21</f>
        <v>346680</v>
      </c>
    </row>
    <row r="22" spans="2:10" s="140" customFormat="1" ht="11.25" customHeight="1" x14ac:dyDescent="0.2">
      <c r="B22" s="141" t="s">
        <v>359</v>
      </c>
      <c r="C22" s="142"/>
      <c r="D22" s="143"/>
      <c r="E22" s="143"/>
      <c r="F22" s="144"/>
      <c r="G22" s="144"/>
      <c r="H22" s="144"/>
      <c r="I22" s="144"/>
      <c r="J22" s="145"/>
    </row>
    <row r="23" spans="2:10" ht="38.25" customHeight="1" x14ac:dyDescent="0.3">
      <c r="B23" s="134"/>
      <c r="C23" s="139" t="s">
        <v>360</v>
      </c>
      <c r="D23" s="139">
        <v>6</v>
      </c>
      <c r="E23" s="139" t="s">
        <v>361</v>
      </c>
      <c r="F23" s="137">
        <v>1023300</v>
      </c>
      <c r="G23" s="137">
        <v>101563</v>
      </c>
      <c r="H23" s="137">
        <f>D23*F23</f>
        <v>6139800</v>
      </c>
      <c r="I23" s="137">
        <f>D23*G23</f>
        <v>609378</v>
      </c>
      <c r="J23" s="138">
        <f>H23+I23</f>
        <v>6749178</v>
      </c>
    </row>
    <row r="24" spans="2:10" ht="71.400000000000006" x14ac:dyDescent="0.3">
      <c r="B24" s="134"/>
      <c r="C24" s="139" t="s">
        <v>362</v>
      </c>
      <c r="D24" s="139">
        <v>36</v>
      </c>
      <c r="E24" s="139" t="s">
        <v>361</v>
      </c>
      <c r="F24" s="137">
        <v>221708</v>
      </c>
      <c r="G24" s="137">
        <v>16000</v>
      </c>
      <c r="H24" s="137">
        <f>D24*F24</f>
        <v>7981488</v>
      </c>
      <c r="I24" s="137">
        <f>D24*G24</f>
        <v>576000</v>
      </c>
      <c r="J24" s="138">
        <f>H24+I24</f>
        <v>8557488</v>
      </c>
    </row>
    <row r="25" spans="2:10" ht="62.25" customHeight="1" x14ac:dyDescent="0.3">
      <c r="B25" s="134"/>
      <c r="C25" s="139" t="s">
        <v>363</v>
      </c>
      <c r="D25" s="139">
        <v>6</v>
      </c>
      <c r="E25" s="139" t="s">
        <v>361</v>
      </c>
      <c r="F25" s="137">
        <v>400000</v>
      </c>
      <c r="G25" s="137">
        <v>70000</v>
      </c>
      <c r="H25" s="137">
        <f>D25*F25</f>
        <v>2400000</v>
      </c>
      <c r="I25" s="137">
        <f>D25*G25</f>
        <v>420000</v>
      </c>
      <c r="J25" s="138">
        <f>H25+I25</f>
        <v>2820000</v>
      </c>
    </row>
    <row r="26" spans="2:10" s="140" customFormat="1" ht="10.199999999999999" x14ac:dyDescent="0.2">
      <c r="B26" s="146" t="s">
        <v>364</v>
      </c>
      <c r="C26" s="142"/>
      <c r="D26" s="143"/>
      <c r="E26" s="143"/>
      <c r="F26" s="144"/>
      <c r="G26" s="144"/>
      <c r="H26" s="144"/>
      <c r="I26" s="144"/>
      <c r="J26" s="145"/>
    </row>
    <row r="27" spans="2:10" ht="20.399999999999999" x14ac:dyDescent="0.3">
      <c r="B27" s="134"/>
      <c r="C27" s="139" t="s">
        <v>365</v>
      </c>
      <c r="D27" s="139">
        <v>8</v>
      </c>
      <c r="E27" s="139" t="s">
        <v>361</v>
      </c>
      <c r="F27" s="137">
        <v>6336</v>
      </c>
      <c r="G27" s="137">
        <v>11280</v>
      </c>
      <c r="H27" s="137">
        <f>D27*F27</f>
        <v>50688</v>
      </c>
      <c r="I27" s="137">
        <f>D27*G27</f>
        <v>90240</v>
      </c>
      <c r="J27" s="138">
        <f t="shared" ref="J27:J29" si="1">H27+I27</f>
        <v>140928</v>
      </c>
    </row>
    <row r="28" spans="2:10" x14ac:dyDescent="0.3">
      <c r="B28" s="134"/>
      <c r="C28" s="139" t="s">
        <v>366</v>
      </c>
      <c r="D28" s="139">
        <v>42</v>
      </c>
      <c r="E28" s="139" t="s">
        <v>347</v>
      </c>
      <c r="F28" s="137">
        <v>675</v>
      </c>
      <c r="G28" s="137">
        <v>480</v>
      </c>
      <c r="H28" s="137">
        <f>D28*F28</f>
        <v>28350</v>
      </c>
      <c r="I28" s="137">
        <f>D28*G28</f>
        <v>20160</v>
      </c>
      <c r="J28" s="138">
        <f t="shared" si="1"/>
        <v>48510</v>
      </c>
    </row>
    <row r="29" spans="2:10" ht="20.399999999999999" x14ac:dyDescent="0.3">
      <c r="B29" s="134"/>
      <c r="C29" s="139" t="s">
        <v>367</v>
      </c>
      <c r="D29" s="139">
        <v>1</v>
      </c>
      <c r="E29" s="139" t="s">
        <v>345</v>
      </c>
      <c r="F29" s="137"/>
      <c r="G29" s="137">
        <v>180000</v>
      </c>
      <c r="H29" s="137">
        <f>D29*F29</f>
        <v>0</v>
      </c>
      <c r="I29" s="137">
        <f>D29*G29</f>
        <v>180000</v>
      </c>
      <c r="J29" s="138">
        <f t="shared" si="1"/>
        <v>180000</v>
      </c>
    </row>
    <row r="30" spans="2:10" s="140" customFormat="1" ht="10.199999999999999" x14ac:dyDescent="0.2">
      <c r="B30" s="146" t="s">
        <v>368</v>
      </c>
      <c r="C30" s="142"/>
      <c r="D30" s="143"/>
      <c r="E30" s="143"/>
      <c r="F30" s="144"/>
      <c r="G30" s="144"/>
      <c r="H30" s="144"/>
      <c r="I30" s="144"/>
      <c r="J30" s="145"/>
    </row>
    <row r="31" spans="2:10" ht="20.399999999999999" x14ac:dyDescent="0.3">
      <c r="B31" s="134"/>
      <c r="C31" s="139" t="s">
        <v>369</v>
      </c>
      <c r="D31" s="139">
        <v>1</v>
      </c>
      <c r="E31" s="139" t="s">
        <v>370</v>
      </c>
      <c r="F31" s="137">
        <v>202500</v>
      </c>
      <c r="G31" s="137">
        <v>25000</v>
      </c>
      <c r="H31" s="137">
        <f>D31*F31</f>
        <v>202500</v>
      </c>
      <c r="I31" s="137">
        <f>D31*G31</f>
        <v>25000</v>
      </c>
      <c r="J31" s="138">
        <f>H31+I31</f>
        <v>227500</v>
      </c>
    </row>
    <row r="32" spans="2:10" s="140" customFormat="1" ht="10.199999999999999" x14ac:dyDescent="0.2">
      <c r="B32" s="141" t="s">
        <v>371</v>
      </c>
      <c r="C32" s="142"/>
      <c r="D32" s="143"/>
      <c r="E32" s="143"/>
      <c r="F32" s="144"/>
      <c r="G32" s="144"/>
      <c r="H32" s="144"/>
      <c r="I32" s="144"/>
      <c r="J32" s="145"/>
    </row>
    <row r="33" spans="2:10" s="140" customFormat="1" ht="12.75" customHeight="1" x14ac:dyDescent="0.2">
      <c r="B33" s="141"/>
      <c r="C33" s="139" t="s">
        <v>372</v>
      </c>
      <c r="D33" s="139">
        <v>1</v>
      </c>
      <c r="E33" s="139" t="s">
        <v>370</v>
      </c>
      <c r="F33" s="137"/>
      <c r="G33" s="137">
        <v>150000</v>
      </c>
      <c r="H33" s="137">
        <f>D33*F33</f>
        <v>0</v>
      </c>
      <c r="I33" s="137">
        <f>D33*G33</f>
        <v>150000</v>
      </c>
      <c r="J33" s="138">
        <f t="shared" ref="J33:J37" si="2">H33+I33</f>
        <v>150000</v>
      </c>
    </row>
    <row r="34" spans="2:10" x14ac:dyDescent="0.3">
      <c r="B34" s="134"/>
      <c r="C34" s="139" t="s">
        <v>373</v>
      </c>
      <c r="D34" s="139">
        <v>1</v>
      </c>
      <c r="E34" s="139" t="s">
        <v>370</v>
      </c>
      <c r="F34" s="137"/>
      <c r="G34" s="137">
        <v>47250</v>
      </c>
      <c r="H34" s="137">
        <f>D34*F34</f>
        <v>0</v>
      </c>
      <c r="I34" s="137">
        <f>D34*G34</f>
        <v>47250</v>
      </c>
      <c r="J34" s="138">
        <f t="shared" si="2"/>
        <v>47250</v>
      </c>
    </row>
    <row r="35" spans="2:10" x14ac:dyDescent="0.3">
      <c r="B35" s="134"/>
      <c r="C35" s="139" t="s">
        <v>374</v>
      </c>
      <c r="D35" s="139">
        <v>1</v>
      </c>
      <c r="E35" s="139" t="s">
        <v>370</v>
      </c>
      <c r="F35" s="137"/>
      <c r="G35" s="137">
        <v>40500</v>
      </c>
      <c r="H35" s="137">
        <f>D35*F35</f>
        <v>0</v>
      </c>
      <c r="I35" s="137">
        <f>D35*G35</f>
        <v>40500</v>
      </c>
      <c r="J35" s="138">
        <f t="shared" si="2"/>
        <v>40500</v>
      </c>
    </row>
    <row r="36" spans="2:10" x14ac:dyDescent="0.3">
      <c r="B36" s="134"/>
      <c r="C36" s="139" t="s">
        <v>375</v>
      </c>
      <c r="D36" s="139">
        <v>1</v>
      </c>
      <c r="E36" s="139" t="s">
        <v>370</v>
      </c>
      <c r="F36" s="137"/>
      <c r="G36" s="137">
        <v>50000</v>
      </c>
      <c r="H36" s="137">
        <f>D36*F36</f>
        <v>0</v>
      </c>
      <c r="I36" s="137">
        <f>D36*G36</f>
        <v>50000</v>
      </c>
      <c r="J36" s="138">
        <f t="shared" si="2"/>
        <v>50000</v>
      </c>
    </row>
    <row r="37" spans="2:10" ht="20.399999999999999" x14ac:dyDescent="0.3">
      <c r="B37" s="134"/>
      <c r="C37" s="139" t="s">
        <v>376</v>
      </c>
      <c r="D37" s="139">
        <v>1</v>
      </c>
      <c r="E37" s="139" t="s">
        <v>370</v>
      </c>
      <c r="F37" s="137"/>
      <c r="G37" s="137">
        <v>47500</v>
      </c>
      <c r="H37" s="137">
        <f>D37*F37</f>
        <v>0</v>
      </c>
      <c r="I37" s="137">
        <f>D37*G37</f>
        <v>47500</v>
      </c>
      <c r="J37" s="138">
        <f t="shared" si="2"/>
        <v>47500</v>
      </c>
    </row>
    <row r="38" spans="2:10" ht="15" thickBot="1" x14ac:dyDescent="0.35">
      <c r="B38" s="579"/>
      <c r="C38" s="580"/>
      <c r="D38" s="580"/>
      <c r="E38" s="580"/>
      <c r="F38" s="581"/>
      <c r="G38" s="582" t="s">
        <v>377</v>
      </c>
      <c r="H38" s="583">
        <f>SUM(H8:H37)</f>
        <v>19923621</v>
      </c>
      <c r="I38" s="583">
        <f>SUM(I8:I37)</f>
        <v>4673148</v>
      </c>
      <c r="J38" s="584">
        <f>SUM(J8:J37)</f>
        <v>24596769</v>
      </c>
    </row>
    <row r="39" spans="2:10" ht="15" thickBot="1" x14ac:dyDescent="0.35">
      <c r="B39" s="147"/>
      <c r="C39" s="148"/>
      <c r="D39" s="149"/>
      <c r="E39" s="148"/>
      <c r="F39" s="148"/>
      <c r="G39" s="148"/>
      <c r="H39" s="148"/>
      <c r="I39" s="150"/>
      <c r="J39" s="151"/>
    </row>
    <row r="40" spans="2:10" ht="28.8" customHeight="1" x14ac:dyDescent="0.3">
      <c r="B40" s="743" t="s">
        <v>378</v>
      </c>
      <c r="C40" s="744"/>
      <c r="D40" s="744"/>
      <c r="E40" s="744"/>
      <c r="F40" s="744"/>
      <c r="G40" s="744"/>
      <c r="H40" s="744"/>
      <c r="I40" s="744"/>
      <c r="J40" s="745"/>
    </row>
    <row r="41" spans="2:10" ht="28.8" customHeight="1" x14ac:dyDescent="0.3">
      <c r="B41" s="746" t="s">
        <v>379</v>
      </c>
      <c r="C41" s="747"/>
      <c r="D41" s="747"/>
      <c r="E41" s="747"/>
      <c r="F41" s="747"/>
      <c r="G41" s="747"/>
      <c r="H41" s="747"/>
      <c r="I41" s="747"/>
      <c r="J41" s="748"/>
    </row>
    <row r="42" spans="2:10" x14ac:dyDescent="0.3">
      <c r="B42" s="746" t="s">
        <v>380</v>
      </c>
      <c r="C42" s="747"/>
      <c r="D42" s="747"/>
      <c r="E42" s="747"/>
      <c r="F42" s="747"/>
      <c r="G42" s="747"/>
      <c r="H42" s="747"/>
      <c r="I42" s="747"/>
      <c r="J42" s="748"/>
    </row>
    <row r="43" spans="2:10" ht="15" thickBot="1" x14ac:dyDescent="0.35">
      <c r="B43" s="749" t="s">
        <v>381</v>
      </c>
      <c r="C43" s="750"/>
      <c r="D43" s="750"/>
      <c r="E43" s="750"/>
      <c r="F43" s="750"/>
      <c r="G43" s="750"/>
      <c r="H43" s="750"/>
      <c r="I43" s="750"/>
      <c r="J43" s="751"/>
    </row>
    <row r="44" spans="2:10" x14ac:dyDescent="0.3">
      <c r="C44" s="153"/>
    </row>
  </sheetData>
  <mergeCells count="5">
    <mergeCell ref="B40:J40"/>
    <mergeCell ref="B41:J41"/>
    <mergeCell ref="B42:J42"/>
    <mergeCell ref="B43:J43"/>
    <mergeCell ref="B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BENCHMARK 2018</vt:lpstr>
      <vt:lpstr>OPCIONÁLIS Pályaelemek 2018</vt:lpstr>
      <vt:lpstr>Öltözőépítés 2018</vt:lpstr>
      <vt:lpstr>14x26 Műfüves</vt:lpstr>
      <vt:lpstr>22x42 Műfüves</vt:lpstr>
      <vt:lpstr>111x72 Műfüves</vt:lpstr>
      <vt:lpstr>111x72 Élőfüves</vt:lpstr>
      <vt:lpstr>Pályafelújítás</vt:lpstr>
      <vt:lpstr>350lux 68x105m 6 oszlop</vt:lpstr>
      <vt:lpstr>350lux 68x105m 4oszlop</vt:lpstr>
    </vt:vector>
  </TitlesOfParts>
  <Company>ÁBV Zrt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Csuti György</dc:creator>
  <cp:lastModifiedBy>Dr. Mucsányi Márton</cp:lastModifiedBy>
  <cp:lastPrinted>2013-02-11T06:54:40Z</cp:lastPrinted>
  <dcterms:created xsi:type="dcterms:W3CDTF">2012-03-04T13:30:34Z</dcterms:created>
  <dcterms:modified xsi:type="dcterms:W3CDTF">2018-03-14T11:26:19Z</dcterms:modified>
</cp:coreProperties>
</file>